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O_TTJA\08 Rail Baltic\Ene-Liis\RB aruandlus 2025\"/>
    </mc:Choice>
  </mc:AlternateContent>
  <xr:revisionPtr revIDLastSave="0" documentId="13_ncr:1_{FB3A2970-E6D3-4714-99A9-00F49DB7F0D1}" xr6:coauthVersionLast="47" xr6:coauthVersionMax="47" xr10:uidLastSave="{00000000-0000-0000-0000-000000000000}"/>
  <bookViews>
    <workbookView xWindow="-28920" yWindow="-120" windowWidth="29040" windowHeight="15720" tabRatio="814" xr2:uid="{E78BC044-854A-4B50-936A-13A670D169A2}"/>
  </bookViews>
  <sheets>
    <sheet name="1.Tegevusaruanne" sheetId="4" r:id="rId1"/>
    <sheet name="2.Kuluaruanne" sheetId="5" r:id="rId2"/>
    <sheet name="2B.Maj-kulu" sheetId="8" r:id="rId3"/>
    <sheet name="2A.Tööjõukulu" sheetId="7" r:id="rId4"/>
    <sheet name="3.Tööplaan" sheetId="1" r:id="rId5"/>
    <sheet name="5.Maksetaotlus" sheetId="6" r:id="rId6"/>
    <sheet name="4. 2025-2030 kuluprognoos" sheetId="2" r:id="rId7"/>
  </sheets>
  <definedNames>
    <definedName name="_xlnm._FilterDatabase" localSheetId="3" hidden="1">'2A.Tööjõukulu'!$A$3:$S$120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7" i="6"/>
  <c r="G16" i="6"/>
  <c r="I17" i="6"/>
  <c r="E16" i="6" l="1"/>
  <c r="H16" i="6" s="1"/>
  <c r="H15" i="6"/>
  <c r="D14" i="6"/>
  <c r="H16" i="5"/>
  <c r="M9" i="5"/>
  <c r="G9" i="5" l="1"/>
  <c r="H9" i="5"/>
  <c r="I9" i="5"/>
  <c r="J9" i="5"/>
  <c r="H14" i="5"/>
  <c r="H13" i="5"/>
  <c r="F35" i="2"/>
  <c r="F36" i="2"/>
  <c r="H16" i="8" l="1"/>
  <c r="O119" i="7"/>
  <c r="H11" i="6"/>
  <c r="O122" i="7"/>
  <c r="D15" i="6" s="1"/>
  <c r="G13" i="6"/>
  <c r="F13" i="6"/>
  <c r="E13" i="6"/>
  <c r="D13" i="6"/>
  <c r="C24" i="6"/>
  <c r="H43" i="5"/>
  <c r="H44" i="5"/>
  <c r="H45" i="5"/>
  <c r="H46" i="5"/>
  <c r="H47" i="5"/>
  <c r="H48" i="5"/>
  <c r="H49" i="5"/>
  <c r="H50" i="5"/>
  <c r="H51" i="5"/>
  <c r="H52" i="5"/>
  <c r="H53" i="5"/>
  <c r="H42" i="5"/>
  <c r="F16" i="8"/>
  <c r="P37" i="2"/>
  <c r="S37" i="2" s="1"/>
  <c r="I36" i="2"/>
  <c r="O123" i="7" l="1"/>
  <c r="I22" i="6"/>
  <c r="K47" i="2"/>
  <c r="G16" i="8"/>
  <c r="AQ37" i="2" l="1"/>
  <c r="AT37" i="2" s="1"/>
  <c r="AH37" i="2"/>
  <c r="AK37" i="2" s="1"/>
  <c r="Y37" i="2"/>
  <c r="AB37" i="2" s="1"/>
  <c r="D16" i="6" l="1"/>
  <c r="B28" i="6" l="1"/>
  <c r="B14" i="6"/>
  <c r="D8" i="6" l="1"/>
  <c r="C3" i="6"/>
  <c r="D2" i="6"/>
  <c r="C2" i="6"/>
  <c r="F2" i="2"/>
  <c r="I15" i="2" s="1"/>
  <c r="C8" i="1"/>
  <c r="F3" i="5"/>
  <c r="C3" i="2"/>
  <c r="D2" i="2"/>
  <c r="C2" i="2"/>
  <c r="B3" i="1"/>
  <c r="C2" i="1"/>
  <c r="B2" i="1"/>
  <c r="I8" i="5"/>
  <c r="K11" i="2" l="1"/>
  <c r="F2" i="5" l="1"/>
  <c r="C3" i="5"/>
  <c r="D2" i="5"/>
  <c r="C2" i="5"/>
  <c r="F13" i="4"/>
  <c r="P36" i="2"/>
  <c r="H12" i="6" l="1"/>
  <c r="Y28" i="2"/>
  <c r="AB28" i="2" s="1"/>
  <c r="Y29" i="2"/>
  <c r="AB29" i="2" s="1"/>
  <c r="Y30" i="2"/>
  <c r="AB30" i="2" s="1"/>
  <c r="Y31" i="2"/>
  <c r="AB31" i="2" s="1"/>
  <c r="Y32" i="2"/>
  <c r="AB32" i="2" s="1"/>
  <c r="Y33" i="2"/>
  <c r="AB33" i="2" s="1"/>
  <c r="Y34" i="2"/>
  <c r="AB34" i="2" s="1"/>
  <c r="Y35" i="2"/>
  <c r="AB35" i="2" s="1"/>
  <c r="Y36" i="2"/>
  <c r="AB36" i="2" s="1"/>
  <c r="Y38" i="2"/>
  <c r="AB38" i="2" s="1"/>
  <c r="Y27" i="2"/>
  <c r="AB27" i="2" s="1"/>
  <c r="F24" i="4"/>
  <c r="F23" i="4"/>
  <c r="F22" i="4"/>
  <c r="F21" i="4"/>
  <c r="S15" i="2"/>
  <c r="AB15" i="2" s="1"/>
  <c r="AK15" i="2" s="1"/>
  <c r="AT15" i="2" s="1"/>
  <c r="H72" i="2"/>
  <c r="H71" i="2"/>
  <c r="AT19" i="2" s="1"/>
  <c r="H70" i="2"/>
  <c r="AK19" i="2" s="1"/>
  <c r="H69" i="2"/>
  <c r="AB19" i="2" s="1"/>
  <c r="H68" i="2"/>
  <c r="S19" i="2" s="1"/>
  <c r="H67" i="2"/>
  <c r="I19" i="2" l="1"/>
  <c r="I67" i="2"/>
  <c r="J67" i="2" s="1"/>
  <c r="H73" i="2"/>
  <c r="I61" i="5"/>
  <c r="I62" i="5" l="1"/>
  <c r="H17" i="5" s="1"/>
  <c r="I33" i="5"/>
  <c r="H59" i="2"/>
  <c r="S18" i="2" s="1"/>
  <c r="H60" i="2"/>
  <c r="AB18" i="2" s="1"/>
  <c r="H61" i="2"/>
  <c r="AK18" i="2" s="1"/>
  <c r="H62" i="2"/>
  <c r="AT18" i="2" s="1"/>
  <c r="H63" i="2"/>
  <c r="H58" i="2"/>
  <c r="G73" i="2"/>
  <c r="AQ28" i="2"/>
  <c r="AT28" i="2" s="1"/>
  <c r="AQ29" i="2"/>
  <c r="AT29" i="2" s="1"/>
  <c r="AQ30" i="2"/>
  <c r="AQ31" i="2"/>
  <c r="AT31" i="2" s="1"/>
  <c r="AQ32" i="2"/>
  <c r="AT32" i="2" s="1"/>
  <c r="AQ33" i="2"/>
  <c r="AT33" i="2" s="1"/>
  <c r="AQ34" i="2"/>
  <c r="AQ35" i="2"/>
  <c r="AQ36" i="2"/>
  <c r="AT36" i="2" s="1"/>
  <c r="AQ38" i="2"/>
  <c r="AT38" i="2" s="1"/>
  <c r="AQ27" i="2"/>
  <c r="AT27" i="2" s="1"/>
  <c r="AH28" i="2"/>
  <c r="AK28" i="2" s="1"/>
  <c r="AH29" i="2"/>
  <c r="AK29" i="2" s="1"/>
  <c r="AH30" i="2"/>
  <c r="AH31" i="2"/>
  <c r="AK31" i="2" s="1"/>
  <c r="AH32" i="2"/>
  <c r="AK32" i="2" s="1"/>
  <c r="AH33" i="2"/>
  <c r="AK33" i="2" s="1"/>
  <c r="AH34" i="2"/>
  <c r="AH35" i="2"/>
  <c r="AH36" i="2"/>
  <c r="AK36" i="2" s="1"/>
  <c r="AH38" i="2"/>
  <c r="AK38" i="2" s="1"/>
  <c r="AH27" i="2"/>
  <c r="AK27" i="2" s="1"/>
  <c r="P28" i="2"/>
  <c r="S28" i="2" s="1"/>
  <c r="P29" i="2"/>
  <c r="S29" i="2" s="1"/>
  <c r="P30" i="2"/>
  <c r="P31" i="2"/>
  <c r="S31" i="2" s="1"/>
  <c r="P32" i="2"/>
  <c r="S32" i="2" s="1"/>
  <c r="P33" i="2"/>
  <c r="S33" i="2" s="1"/>
  <c r="P34" i="2"/>
  <c r="P35" i="2"/>
  <c r="S36" i="2"/>
  <c r="S38" i="2"/>
  <c r="P27" i="2"/>
  <c r="F28" i="2"/>
  <c r="F29" i="2"/>
  <c r="F30" i="2"/>
  <c r="I30" i="2" s="1"/>
  <c r="F31" i="2"/>
  <c r="I31" i="2" s="1"/>
  <c r="F32" i="2"/>
  <c r="I32" i="2" s="1"/>
  <c r="F33" i="2"/>
  <c r="I33" i="2" s="1"/>
  <c r="F34" i="2"/>
  <c r="I34" i="2" s="1"/>
  <c r="I35" i="2"/>
  <c r="F27" i="2"/>
  <c r="I27" i="2" s="1"/>
  <c r="J48" i="2"/>
  <c r="S17" i="2" s="1"/>
  <c r="J49" i="2"/>
  <c r="AB17" i="2" s="1"/>
  <c r="J50" i="2"/>
  <c r="AK17" i="2" s="1"/>
  <c r="J51" i="2"/>
  <c r="AT17" i="2" s="1"/>
  <c r="J52" i="2"/>
  <c r="J47" i="2"/>
  <c r="F12" i="4"/>
  <c r="F14" i="4"/>
  <c r="F15" i="4"/>
  <c r="F16" i="4"/>
  <c r="F17" i="4"/>
  <c r="I18" i="2" l="1"/>
  <c r="I58" i="2"/>
  <c r="I6" i="2" s="1"/>
  <c r="I17" i="2"/>
  <c r="L47" i="2"/>
  <c r="I54" i="5"/>
  <c r="I34" i="5"/>
  <c r="H15" i="5" s="1"/>
  <c r="H64" i="2"/>
  <c r="AT34" i="2"/>
  <c r="AT35" i="2"/>
  <c r="AT30" i="2"/>
  <c r="AK35" i="2"/>
  <c r="AK34" i="2"/>
  <c r="AK30" i="2"/>
  <c r="S34" i="2"/>
  <c r="S35" i="2"/>
  <c r="S30" i="2"/>
  <c r="S27" i="2"/>
  <c r="I29" i="2"/>
  <c r="I28" i="2"/>
  <c r="J53" i="2"/>
  <c r="J58" i="2" l="1"/>
  <c r="J6" i="2" s="1"/>
  <c r="L11" i="2" s="1"/>
  <c r="H18" i="5"/>
  <c r="AK39" i="2"/>
  <c r="AK16" i="2" s="1"/>
  <c r="AT39" i="2"/>
  <c r="AT16" i="2" s="1"/>
  <c r="AB39" i="2"/>
  <c r="AB16" i="2" s="1"/>
  <c r="S39" i="2"/>
  <c r="S16" i="2" s="1"/>
  <c r="I39" i="2"/>
  <c r="I16" i="2" s="1"/>
  <c r="F11" i="4"/>
  <c r="K6" i="2" l="1"/>
  <c r="I28" i="6"/>
  <c r="I20" i="2"/>
  <c r="H6" i="2"/>
  <c r="G6" i="2" s="1"/>
  <c r="H8" i="5"/>
  <c r="G8" i="5" l="1"/>
  <c r="F6" i="2"/>
  <c r="G11" i="2"/>
  <c r="G12" i="2" s="1"/>
  <c r="F18" i="6" l="1"/>
  <c r="I11" i="2"/>
  <c r="F11" i="2"/>
  <c r="F12" i="2" s="1"/>
  <c r="H11" i="2"/>
  <c r="F28" i="6" s="1"/>
  <c r="G28" i="6"/>
  <c r="I12" i="2"/>
  <c r="G18" i="6" l="1"/>
  <c r="G22" i="6" s="1"/>
  <c r="H12" i="2"/>
  <c r="E28" i="6"/>
  <c r="D28" i="6" s="1"/>
  <c r="F22" i="6"/>
  <c r="D17" i="6" l="1"/>
  <c r="D21" i="6" s="1"/>
  <c r="E18" i="6"/>
  <c r="E22" i="6"/>
  <c r="D18" i="6"/>
  <c r="D22" i="6" s="1"/>
  <c r="H28" i="6"/>
</calcChain>
</file>

<file path=xl/sharedStrings.xml><?xml version="1.0" encoding="utf-8"?>
<sst xmlns="http://schemas.openxmlformats.org/spreadsheetml/2006/main" count="1658" uniqueCount="332">
  <si>
    <t xml:space="preserve">KLIM ning TTJA koostöökokkulepe nr </t>
  </si>
  <si>
    <t>24.5-6/19-0095/1278</t>
  </si>
  <si>
    <t>Tegevusaruanne</t>
  </si>
  <si>
    <t>Esitatud</t>
  </si>
  <si>
    <t>Lisa või kustuta tabelites ridu vajaduspõhiselt. Tühjaks jäänud ridu ei pea kustutama.</t>
  </si>
  <si>
    <t>Menetlused</t>
  </si>
  <si>
    <t>Menetluse liik</t>
  </si>
  <si>
    <t xml:space="preserve">Alustatud </t>
  </si>
  <si>
    <t xml:space="preserve">Lõpetatud </t>
  </si>
  <si>
    <t>Tööplaanis</t>
  </si>
  <si>
    <t>Täitmine, %</t>
  </si>
  <si>
    <t>Peamiste menetluste kirjeldus, peamised esinenud probleemid</t>
  </si>
  <si>
    <t>Projekteerimistingimuste väljastamine (rajatiste arv)</t>
  </si>
  <si>
    <t>Keskkonnamõju eelhinnangu menetlemine</t>
  </si>
  <si>
    <t>KMH algatamine</t>
  </si>
  <si>
    <t>KMH aruande nõuetele vastavaks tunnistamine</t>
  </si>
  <si>
    <t>Ehitusluba/ehitusteatis (rajatiste arv)</t>
  </si>
  <si>
    <t>Kasutusluba/kasutusteatis (rajatiste arv)</t>
  </si>
  <si>
    <t>Sundvalduse seadmine</t>
  </si>
  <si>
    <t>Projektijuhtimine</t>
  </si>
  <si>
    <t>Tegevused</t>
  </si>
  <si>
    <t>Peamiste tegevuste kirjeldus, peamised esinenud probleemid</t>
  </si>
  <si>
    <t>Avalikel aruteludel osalemine</t>
  </si>
  <si>
    <t xml:space="preserve">Valdavalt KMH, projekteerimistingimuste ja planeeringute arutelud. </t>
  </si>
  <si>
    <t>EE töögrupid</t>
  </si>
  <si>
    <t>Jooksev infovahetus KLIM-ga, TRAM-ga, KKA-ga, Maa-ametiga; TTJA sisesed koosolekud</t>
  </si>
  <si>
    <t>RB töögrupid</t>
  </si>
  <si>
    <t>Technical Reference Group, arutelud RBE-ga, CCS ja ERTMS teemalised arutelud RBR-ga.</t>
  </si>
  <si>
    <t>Protsesside arendamine</t>
  </si>
  <si>
    <t>Loamenetluste protsessid, tundliku informatsiooni menetlemine ja hoiustamine, EU KTK-dega seonduvad teemad, sundvalduste seadmine, seaduste muudatused</t>
  </si>
  <si>
    <t>Kristi Talving</t>
  </si>
  <si>
    <t>peadirektor</t>
  </si>
  <si>
    <t>(allkirjastatud digitaalselt)</t>
  </si>
  <si>
    <t>Kuluaruanne</t>
  </si>
  <si>
    <t>Ettemaksed</t>
  </si>
  <si>
    <t>Lisanduv KM</t>
  </si>
  <si>
    <t>Kokku</t>
  </si>
  <si>
    <t>CEF AK neto</t>
  </si>
  <si>
    <t xml:space="preserve">CEF </t>
  </si>
  <si>
    <t>CO2</t>
  </si>
  <si>
    <t>proportsioon</t>
  </si>
  <si>
    <t>KM = CO2</t>
  </si>
  <si>
    <t>TTJA esitab aruandeaasta kuluaruande KLIM-le üks kord aastas: hiljemalt 25. jaanuaril aruandeaastale järgnevalt.</t>
  </si>
  <si>
    <t>Kulud</t>
  </si>
  <si>
    <t>Tööjõukulu</t>
  </si>
  <si>
    <t>Teenused</t>
  </si>
  <si>
    <t>KM</t>
  </si>
  <si>
    <r>
      <t xml:space="preserve">Kliimaministeeriumil on õigus nõuda kuluaruannet ja/või seda täpsustavaid alusdokumente </t>
    </r>
    <r>
      <rPr>
        <i/>
        <sz val="12"/>
        <rFont val="Times New Roman"/>
        <family val="1"/>
        <charset val="186"/>
      </rPr>
      <t>ad hoc</t>
    </r>
    <r>
      <rPr>
        <sz val="11"/>
        <rFont val="Times New Roman"/>
        <family val="1"/>
        <charset val="186"/>
      </rPr>
      <t xml:space="preserve"> korras</t>
    </r>
  </si>
  <si>
    <t>Täida ainult kollastes ruutudes</t>
  </si>
  <si>
    <t>Tõendusmaterjale ei lisata aruandele.</t>
  </si>
  <si>
    <t>Tõendusmaterjalid esitatakse KLIM nõudmisel.</t>
  </si>
  <si>
    <t>Kaudne kulu ei ole rahastamiseks abikõlblik</t>
  </si>
  <si>
    <t>Kaudse kulu tunnus on, et ta arvutatakse kulukäiturite abil ja lisatakse otsekulule</t>
  </si>
  <si>
    <t>Lähetuskulu</t>
  </si>
  <si>
    <t>Kõik aruandes näidatud kulud peavad olema kasumiaruandes tekkepõhiselt kirjendatud.</t>
  </si>
  <si>
    <t>Koolituskulu</t>
  </si>
  <si>
    <t>Ettemakstud, kuid tekkepõhiselt kirjendamata kulusid ei tohi aruandes kajastada.</t>
  </si>
  <si>
    <t>KOKKU kulu</t>
  </si>
  <si>
    <t>Andmed peavad olema põhjendatud ja kooskõlas tööandja käskkirjaga ja/või töölepinguga</t>
  </si>
  <si>
    <t>Tõendusmaterjaliks on personalikulu arvestuse ja väljamaksete teostamise väljavõtted</t>
  </si>
  <si>
    <t>Tööajatabelit on vajalik osakoormusega töötamise korral pidada, kuid tavakorras pole vaja esitada.</t>
  </si>
  <si>
    <t>Tööjõukulu aastas koos maksudega</t>
  </si>
  <si>
    <t>kokku summa töölehelt 2A.Tööjõukulu:</t>
  </si>
  <si>
    <t>Lähetuskulude aruanne esitatakse lähetuste lõikes</t>
  </si>
  <si>
    <t>Toimunud lähetuskulude tõendamiseks on kõik raamatupidamises nõutud alusdokumendid:</t>
  </si>
  <si>
    <t>nt lähetuskorraldus, lähetusaruanne ja kuluaruanne, kulu tõendavad arved, piletid, pardakaardid jms</t>
  </si>
  <si>
    <t>Tõendusmaterjaliks on lähetuskulu arvestuse ja väljamaksete teostamise väljavõtted</t>
  </si>
  <si>
    <t>Selgituste vajadusel lisada asutuses kehtivad arvestusreeglid, sh hankereeglite järgimine, nt kolme pakkumise võtmise tõendusmaterjal</t>
  </si>
  <si>
    <t>ametikoht</t>
  </si>
  <si>
    <t>RB-ga seotud tööülesanne</t>
  </si>
  <si>
    <t>päevade arv</t>
  </si>
  <si>
    <t>päevaraha €</t>
  </si>
  <si>
    <t>sõidukulu €</t>
  </si>
  <si>
    <t>majutuskulu €</t>
  </si>
  <si>
    <t>kokku €</t>
  </si>
  <si>
    <t>Lähetusperiood</t>
  </si>
  <si>
    <t>projektijuht</t>
  </si>
  <si>
    <r>
      <t xml:space="preserve">Koolituskulude aruanne esitatakse </t>
    </r>
    <r>
      <rPr>
        <u/>
        <sz val="11"/>
        <color rgb="FF0000FF"/>
        <rFont val="Times New Roman"/>
        <family val="1"/>
        <charset val="186"/>
      </rPr>
      <t>koolituste lõikes</t>
    </r>
  </si>
  <si>
    <t>Koolituskulu võib rahastada juhul, kui on selgesti põhjendatud, et koolitus on vajalik RB projekti jaoks</t>
  </si>
  <si>
    <t>Koolituskulu loetakse üldjuhul kaudseks kuluks, mis pole abikõlblik</t>
  </si>
  <si>
    <t>Koolituskulu tõendusmaterjaliks on koolitaja arve, koolitaja poolt ja kõigi osavõtjate poolt allkirjastatud koolituses osalenute nimekiri, raamatupidamise kulu tekke väljavõte ja arve tasumise väljavõte</t>
  </si>
  <si>
    <t>Selgituste vajadusel lisada asutuses kehtivad hanke- ja arvestusreeglid,  nt kolme pakkumise võtmise tõendusmaterjal</t>
  </si>
  <si>
    <t>Koolituse nimetus</t>
  </si>
  <si>
    <t>Arve esitaja</t>
  </si>
  <si>
    <t>arve nr</t>
  </si>
  <si>
    <t>osalejate arv</t>
  </si>
  <si>
    <t>ühe maksumus €</t>
  </si>
  <si>
    <t>RB projektimeeskonna kompetentsi tõstmine</t>
  </si>
  <si>
    <t>Addenda OÜ</t>
  </si>
  <si>
    <t>Delfi Meedia AS</t>
  </si>
  <si>
    <t>Sisseostetud teenused</t>
  </si>
  <si>
    <r>
      <t xml:space="preserve">Sisseostetetud teenuste aruanne esitatakse hangitud </t>
    </r>
    <r>
      <rPr>
        <u/>
        <sz val="11"/>
        <color rgb="FF0000FF"/>
        <rFont val="Times New Roman"/>
        <family val="1"/>
        <charset val="186"/>
      </rPr>
      <t>teenuste lõikes</t>
    </r>
  </si>
  <si>
    <t>Sisseostetud teenused peavad olema selgesti seotud ainult RB projektiga</t>
  </si>
  <si>
    <t>Sisseostetud teenuse tõendusmaterjaliks on teenusepakkuja arve ja akt, millega on teenus vastu võetud, arve tasumise väljavõte</t>
  </si>
  <si>
    <t>Teenuse nimetus</t>
  </si>
  <si>
    <t>teenuste arv</t>
  </si>
  <si>
    <t>Palgakulu kontolaiendite lõikes arvestusperioodiga</t>
  </si>
  <si>
    <t>Personali ala</t>
  </si>
  <si>
    <t>Eelarve üksus</t>
  </si>
  <si>
    <t>Kuluüksus</t>
  </si>
  <si>
    <t>Kuluüksuse nimetus</t>
  </si>
  <si>
    <t>Töötaja personali number</t>
  </si>
  <si>
    <t>Eelarve liik ja objekt</t>
  </si>
  <si>
    <t>Toetuse number</t>
  </si>
  <si>
    <t>Palga-arvestuse kande kuupäev</t>
  </si>
  <si>
    <t>Palga-arvestuse kande number</t>
  </si>
  <si>
    <t>Arvestatud töötasu</t>
  </si>
  <si>
    <t>Arvestatud sotsiaalmaks</t>
  </si>
  <si>
    <t>Arvestatud töötus- kindlustus</t>
  </si>
  <si>
    <t>Tööjõukulu kokku</t>
  </si>
  <si>
    <t>RB ülesanne</t>
  </si>
  <si>
    <t>N700</t>
  </si>
  <si>
    <t>EN70</t>
  </si>
  <si>
    <t>KN701025</t>
  </si>
  <si>
    <t>TTJA Õigusosakond</t>
  </si>
  <si>
    <t>õigusnõunik</t>
  </si>
  <si>
    <t>40</t>
  </si>
  <si>
    <t>õiguslikud küsimused</t>
  </si>
  <si>
    <t>KN704011</t>
  </si>
  <si>
    <t>TTJA  Ehitusosakond</t>
  </si>
  <si>
    <t>peaspetsialist</t>
  </si>
  <si>
    <t>maakasutusõigus/loamenetlused</t>
  </si>
  <si>
    <t>keskkond ja KMH-d</t>
  </si>
  <si>
    <t>202501</t>
  </si>
  <si>
    <t>tegevuste koordineerimine, töögrupid</t>
  </si>
  <si>
    <t>loamenetlused</t>
  </si>
  <si>
    <t>loamenetlused, projekteerimistingimused, planeeringud</t>
  </si>
  <si>
    <t>vastavus- ja ohutushindamine</t>
  </si>
  <si>
    <t>Toetuse väljamaksetaotluse detailsed andmed</t>
  </si>
  <si>
    <t>Tarnija tüüp</t>
  </si>
  <si>
    <t>Kuludokumendi väljastaja</t>
  </si>
  <si>
    <t>Kuludokumendi
number</t>
  </si>
  <si>
    <t>Finantskande rea kirjeldus</t>
  </si>
  <si>
    <t>Summa
käibemaksuta</t>
  </si>
  <si>
    <t>Käibemaks</t>
  </si>
  <si>
    <t>Summa kokku</t>
  </si>
  <si>
    <t>Pearaamatukande number</t>
  </si>
  <si>
    <t>Maksekuupäev /
sidumiskuupäev</t>
  </si>
  <si>
    <t>Maksedokument /
sidumisdokument</t>
  </si>
  <si>
    <t>Seos RB projektiga</t>
  </si>
  <si>
    <t>Muud tarnijad</t>
  </si>
  <si>
    <t>koolitus</t>
  </si>
  <si>
    <t>Lisa või kustuta tabelites ridu vajaduspõhiselt.</t>
  </si>
  <si>
    <t>Tööplaan</t>
  </si>
  <si>
    <t>Kavandatud</t>
  </si>
  <si>
    <t>Kommentaarid</t>
  </si>
  <si>
    <t>Projekteerimistingimuste väljastamine</t>
  </si>
  <si>
    <t>Olenevalt vajadusest, eelduslikult on valdav osa PT-dest olemas ja planeering võimaldab projekteerida ilma täiendavate PT-deta</t>
  </si>
  <si>
    <t>Eelhinnang on vajalik kohtades, kus on ajakavas püsimiseks vajalik ja võimalik keskkonda arvestades ehitust alustada,  kuid KMH ei ole veel nõuetele vastavaks tunnistatud</t>
  </si>
  <si>
    <t>Olenevalt objektide valmimisest, tõenäoliselt osaliselt Ülemiste jaamas valmivad ehitised (sh terminali raudteerajatised).</t>
  </si>
  <si>
    <t>Kuluprognoos</t>
  </si>
  <si>
    <t>kuni</t>
  </si>
  <si>
    <t>Kokku CEF AK</t>
  </si>
  <si>
    <t>CEF AK</t>
  </si>
  <si>
    <t>Rahastusallikad:</t>
  </si>
  <si>
    <t>1)</t>
  </si>
  <si>
    <t>Project 101122614 – 22-EU-TC-RBGP Part VIII C ehk CEF2022_9C</t>
  </si>
  <si>
    <t>Project 101122611 – 22-EU-TG-RBGP Part VIII G ehk CEF2022_9G</t>
  </si>
  <si>
    <t>Ettemakse</t>
  </si>
  <si>
    <t>CO2=KM</t>
  </si>
  <si>
    <t>Märkus</t>
  </si>
  <si>
    <t>CEF2022_9G</t>
  </si>
  <si>
    <t>TTJA esitab järgmiste aastate kuluprognoosi Kliimaministeeriumile üks kord aastas: hiljemalt 25. jaanuaril aruandeaastale järgnevalt.</t>
  </si>
  <si>
    <r>
      <t xml:space="preserve">KLIM-il on õigus nõuda kuluprognoosi täpsustusi </t>
    </r>
    <r>
      <rPr>
        <i/>
        <sz val="12"/>
        <rFont val="Times New Roman"/>
        <family val="1"/>
        <charset val="186"/>
      </rPr>
      <t>ad hoc</t>
    </r>
    <r>
      <rPr>
        <sz val="11"/>
        <rFont val="Times New Roman"/>
        <family val="1"/>
        <charset val="186"/>
      </rPr>
      <t xml:space="preserve"> korras</t>
    </r>
  </si>
  <si>
    <t>Palun kustuta näidiseks ettetäidetud kollaste väljade väärtused</t>
  </si>
  <si>
    <t>Lisa või kustuta tabelites ridu vajaduspõhiselt</t>
  </si>
  <si>
    <t>Kaudne kulu ei ole abikõlblik, nt koolitus, mis võetakse asutuse kõigi tööülesannete täitmiseks</t>
  </si>
  <si>
    <t>2026.a. prognoos</t>
  </si>
  <si>
    <t>2027.a. prognoos</t>
  </si>
  <si>
    <t>2028.a. prognoos</t>
  </si>
  <si>
    <t>2029.a. prognoos</t>
  </si>
  <si>
    <t>2030.a. prognoos</t>
  </si>
  <si>
    <t>tööjõukulu andmed ühes kuus</t>
  </si>
  <si>
    <t>bruto kuus €</t>
  </si>
  <si>
    <t>koormus</t>
  </si>
  <si>
    <t>kuude arv</t>
  </si>
  <si>
    <t>aastas kokku €</t>
  </si>
  <si>
    <t>aastas kokku</t>
  </si>
  <si>
    <t>tegevuste koordineerimine</t>
  </si>
  <si>
    <t>opereerimine</t>
  </si>
  <si>
    <t>registrid</t>
  </si>
  <si>
    <t>Lähetus peab olema kavandatud ainult seoses RB tööülesannete täitmisega</t>
  </si>
  <si>
    <t>Toimunud lähetuskulude tõendamise aluseks on kõik raamatupidamises nõutud dokumendid:</t>
  </si>
  <si>
    <t xml:space="preserve">   lähetuskorraldus, kulu tõendavad arved, piletid, pardakaardid jms</t>
  </si>
  <si>
    <t>Selgituste vajadusel lisada asutuses kehtivad arvestusreeglid</t>
  </si>
  <si>
    <t>Äriühingu kaudu hangitud teenuse KM määr on 9%</t>
  </si>
  <si>
    <t>Aasta</t>
  </si>
  <si>
    <t>ööde arv</t>
  </si>
  <si>
    <t>sh neto</t>
  </si>
  <si>
    <t>seminarid, konverentsid, objekti ülevaatused</t>
  </si>
  <si>
    <t>2026.a.</t>
  </si>
  <si>
    <t>2027.a.</t>
  </si>
  <si>
    <t>2028.a.</t>
  </si>
  <si>
    <t>2029.a.</t>
  </si>
  <si>
    <t>2030.a.</t>
  </si>
  <si>
    <t>koolituste arv</t>
  </si>
  <si>
    <t>raudtee tehnilise kompetentsi tõstmine, ehitusõigus</t>
  </si>
  <si>
    <t>Sisseostetavad teenused</t>
  </si>
  <si>
    <t>maade hindamine sundvalduse seadmisel, tehniline kulu (lehekuulutused, avalikud teated, vajadusel personali sihtotsing)</t>
  </si>
  <si>
    <t>TTJA esitab ühe aasta kulude rahastamiseks maksetaotluse Kliimaministeeriumile üks kord aastas: hiljemalt 25. jaanuaril aruandeaastale järgnevalt.</t>
  </si>
  <si>
    <r>
      <t xml:space="preserve">Kliimaministeeriumil on õigus nõuda maksetaotluse täpsustusi </t>
    </r>
    <r>
      <rPr>
        <i/>
        <sz val="12"/>
        <rFont val="Times New Roman"/>
        <family val="1"/>
        <charset val="186"/>
      </rPr>
      <t>ad hoc</t>
    </r>
    <r>
      <rPr>
        <sz val="11"/>
        <rFont val="Times New Roman"/>
        <family val="1"/>
        <charset val="186"/>
      </rPr>
      <t xml:space="preserve"> korras</t>
    </r>
  </si>
  <si>
    <t>MAKSETAOTLUS, EUR</t>
  </si>
  <si>
    <t>1.</t>
  </si>
  <si>
    <t>KOKKU</t>
  </si>
  <si>
    <t>Neto</t>
  </si>
  <si>
    <t>kontroll</t>
  </si>
  <si>
    <t>TTJA-le laekunud ettemaksusumma</t>
  </si>
  <si>
    <t>kasutamata jääk</t>
  </si>
  <si>
    <t>puudujääk</t>
  </si>
  <si>
    <t>Tagasimaksmisele kuulub ettemakse kasutamata jääk</t>
  </si>
  <si>
    <t>Täiendavalt, puudujäägi katteks, tasumisele kuulub</t>
  </si>
  <si>
    <t>2.</t>
  </si>
  <si>
    <t>Järgmises perioodis prognoositud kulu</t>
  </si>
  <si>
    <t>Prognoos oli ligikaudne, sest TTJA-le ei ole esitatud täpsemat vajadust sundvalduse seadmiseks.</t>
  </si>
  <si>
    <t>Prognoositud rajatiste arv oli väiksem 2024 aastast, sest järgmiste lõikude põhitrassi projekteerimine oli tulenevalt Pärnumaa planeeringust alles töös.</t>
  </si>
  <si>
    <t>8. lõigu KMH algatamine peale Pärnumaa planeeringu kehtestamist. Muuga KMH algatamine on edasi lükatud võimaliku seadusandluse muudatuse tõttu.</t>
  </si>
  <si>
    <t>7. lõigu "Tootsi-Pärnu" ja 9. lõigu "Kabli-Eesti Vabariigi ja Läti Vabariigi piir" KMH nõuetele vastavaks tunnistamine</t>
  </si>
  <si>
    <t>Eelhinnang on vajalik kohtades, kus on ajakavas püsimiseks vajalik ja võimalik keskkonda arvestades ehitust alustada,  kuid KMH ei ole veel nõuetele vastavaks tunnistatud. Nt 2025 lõpus alustatud 4 ökodukti 8. kmh lõigus. Lisaks Ülemistes Kantsi tunnelid ning Nõmme linnaosas osa Kangru liiklussõlmest.</t>
  </si>
  <si>
    <t>8. lõigu KMH nõuetele vastavaks tunnistamine</t>
  </si>
  <si>
    <t>Juhul kui Muuga KMH algatamise vajadus ei realiseeru, siis uusi KMH-sid ette pole näha</t>
  </si>
  <si>
    <t>Prognoositud rajatiste arv suurem 2025. aastast, sest põhitrassi projekteerimine on tulenevalt Pärnumaa planeeringust töös ning eelduslikult hakatakse 2026 I kvartali lõpust taotluseid esitama.</t>
  </si>
  <si>
    <t>Olenevalt objektide valmimisest, tõenäoliselt osaliselt Ülemiste jaamas valmivad ehitised ning üle kogu trassi valmivad tehnovõrgud.</t>
  </si>
  <si>
    <t>Prognoos on ligikaudne, sest TTJA-le ei ole esitatud täpsemat vajadust sundvalduse seadmiseks. Osaliselt tehakse IKÕ lepingud, mistõttu sundvalduse seadmise vajadus väheneb.</t>
  </si>
  <si>
    <t xml:space="preserve">Valdavalt KMH ja projekteerimistingimuste arutelud. </t>
  </si>
  <si>
    <t>Jooksev infovahetus KLIM-ga, TRAM-ga, KKA-ga, Maa-ja Ruumiametiga; TTJA sisesed koosolekud</t>
  </si>
  <si>
    <t>Loamenetluste protsessid, tundliku informatsiooni menetlemine ja hoiustamine, EU KTK-dega seonduvad teemad, sundvalduste seadmine, seaduste muudatused, kohtuvaidlused</t>
  </si>
  <si>
    <t>9N70-MU21-RB-CEF9_1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</si>
  <si>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</si>
  <si>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</si>
  <si>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</si>
  <si>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</si>
  <si>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</si>
  <si>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</si>
  <si>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</si>
  <si>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</si>
  <si>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</si>
  <si>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</si>
  <si>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</si>
  <si>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KN704012</t>
  </si>
  <si>
    <t>Palga periood</t>
  </si>
  <si>
    <t>9N70-MU21-RB-CEF9</t>
  </si>
  <si>
    <t>KLIM ja TTJA kavandavad täiendava koostöökokkuleppe 2026.a</t>
  </si>
  <si>
    <t xml:space="preserve"> </t>
  </si>
  <si>
    <t>Excellence Koolitus- ja Arenduskeskus</t>
  </si>
  <si>
    <t>W33622</t>
  </si>
  <si>
    <t>W33674</t>
  </si>
  <si>
    <t>W34195</t>
  </si>
  <si>
    <t>W34569</t>
  </si>
  <si>
    <t>W34978</t>
  </si>
  <si>
    <t>V179923</t>
  </si>
  <si>
    <t>W36288</t>
  </si>
  <si>
    <t>W36804</t>
  </si>
  <si>
    <t>W36803</t>
  </si>
  <si>
    <t>V180752</t>
  </si>
  <si>
    <t>V180783</t>
  </si>
  <si>
    <t>2025342</t>
  </si>
  <si>
    <t>Koolitus - 24%</t>
  </si>
  <si>
    <t>Kuludokumendi kuupäev</t>
  </si>
  <si>
    <t>1100000950</t>
  </si>
  <si>
    <t>1100000951</t>
  </si>
  <si>
    <t>1100002805</t>
  </si>
  <si>
    <t>1100004636</t>
  </si>
  <si>
    <t>1100006753</t>
  </si>
  <si>
    <t>1100012842</t>
  </si>
  <si>
    <t>1100013230</t>
  </si>
  <si>
    <t>1100015074</t>
  </si>
  <si>
    <t>1100015075</t>
  </si>
  <si>
    <t>1100016452</t>
  </si>
  <si>
    <t>1100016546</t>
  </si>
  <si>
    <t>1100016533</t>
  </si>
  <si>
    <t>Kaablite paigaldamisega seotud kaeve- ja teede taastamistööd koolitus tehnovõrkude ehitusõigusega tegelevale spetsialistile kompetentsi tõstmiseks</t>
  </si>
  <si>
    <t>Kriitilised puudused ehitusprojektides ja nendega seotud probleemid. Kompetentsi tõstmine ehitusõiguse andmiseks</t>
  </si>
  <si>
    <t>Riigikohtu praktika ehitusasjades 2019-2024. Kompetentsi tõstmine kohtuvaidluste jaoks</t>
  </si>
  <si>
    <t>Kaasaegne teede ja raudteede kuivenduse projekteerimine. Kompetentsi tõstmine ehitusõiguse andmiseks</t>
  </si>
  <si>
    <t>Riigikohtu praktika keskkonnaküsimustes alates 2020. Kompetentsi tõstmine keskkonna teemadel RB projekti vaates.</t>
  </si>
  <si>
    <t>Rail Baltica projekteerimine ja ehitamine praktikute pilgu läbi: väljakutsed ja õppetunnid. Kompetentsi tõstmine.</t>
  </si>
  <si>
    <t>Tehisintellekti (AI) rakendamine igapäevatöö optimeerimiseks</t>
  </si>
  <si>
    <t>Tehisintellekti (AI) rakendamine igapäevatöö optimeerimiseks. Efektiivsuse tõstmine mahukate dokumentide koostamisel.</t>
  </si>
  <si>
    <t>Olulisemad Euroopa Liidu Kohtu ja Euroopa Inimõiguste Kohtu lahendid keskkonnaasjades (2021–2025). Kompetentsi tõstmine keskkonnavaidlustes.</t>
  </si>
  <si>
    <t>Keskastmejuhi arenguprogramm: enesejuhtimine. Efektiivsuse tõstmine ning meeskonna hoidmine.</t>
  </si>
  <si>
    <t>Ehituslubade menetluse peamised probleemid ja lahendused. Kompetentsi tõstmine.</t>
  </si>
  <si>
    <t xml:space="preserve">Kaablite paigaldamisega seotud kaeve- ja teede taastamistööd </t>
  </si>
  <si>
    <t xml:space="preserve">Kriitilised puudused ehitusprojektides ja nendega seotud probleemid. </t>
  </si>
  <si>
    <t xml:space="preserve">Riigikohtu praktika ehitusasjades 2019-2024. </t>
  </si>
  <si>
    <t xml:space="preserve">Kaasaegne teede ja raudteede kuivenduse projekteerimine. </t>
  </si>
  <si>
    <t xml:space="preserve">Riigikohtu praktika keskkonnaküsimustes alates 2020. </t>
  </si>
  <si>
    <t xml:space="preserve">Olulisemad Euroopa Liidu Kohtu ja Euroopa Inimõiguste Kohtu lahendid keskkonnaasjades (2021–2025). </t>
  </si>
  <si>
    <t xml:space="preserve">Rail Baltica projekteerimine ja ehitamine praktikute pilgu läbi: väljakutsed ja õppetunnid. </t>
  </si>
  <si>
    <t>Efektiivsuse tõstmine mahukate dokumentide koostamisel.</t>
  </si>
  <si>
    <t xml:space="preserve">Ehituslubade menetluse peamised probleemid ja lahendused. </t>
  </si>
  <si>
    <t>Efektiivsuse tõstmine ning meeskonna hoidmine.</t>
  </si>
  <si>
    <t xml:space="preserve">Keskastmejuhi arenguprogramm: enesejuhtimine. </t>
  </si>
  <si>
    <t xml:space="preserve">CEF2022 </t>
  </si>
  <si>
    <t>Rahastusallikas:</t>
  </si>
  <si>
    <t>Ettemaksusumma KOKKU</t>
  </si>
  <si>
    <t xml:space="preserve">Aruandeperioodis tekkinud kulu KOKKU, millest </t>
  </si>
  <si>
    <t>CEF2022_9C</t>
  </si>
  <si>
    <t>Abikõlblik KM</t>
  </si>
  <si>
    <t>Abikõlblik summa sh KM</t>
  </si>
  <si>
    <t>Kaablite paigaldamisega seotud kaeve- ja teede taastamistööd. 4 TP (7 ak.h) - Osaleja: Mari Maltis - 20.02.2025 - 22%</t>
  </si>
  <si>
    <t>0020004213</t>
  </si>
  <si>
    <t>riitilised puudused ehitusprojektides ja nendega seotud probleemid. Ekspertiiside roll nende puuduste ärahoidmisel.</t>
  </si>
  <si>
    <t>0020004365</t>
  </si>
  <si>
    <t>Riigikohtu praktika ehitusasjades 2019-2024. 3,2 TP (4 ak.h) - Osaleja: Maarja Rumm - 21.03.2025 - 22%</t>
  </si>
  <si>
    <t>0020008553</t>
  </si>
  <si>
    <t>Kaasaegne teede ja raudteede kuivenduse projekteerimine</t>
  </si>
  <si>
    <t>0020011320</t>
  </si>
  <si>
    <t>Riigikohtu praktika keskkonnaküsimustes alates 2020. 3,2 TP (4 ak.h) - Osaleja: Raili Kukk - 12.06.2025 - 22%</t>
  </si>
  <si>
    <t>0020014903</t>
  </si>
  <si>
    <t>20.11.2025 Olulisemad Euroopa Liidu Kohtu ja Euroopa Inimõiguste Kohtu lahendid keskkonnaasjades (2 - 24%</t>
  </si>
  <si>
    <t>0020023197</t>
  </si>
  <si>
    <t>0020023773</t>
  </si>
  <si>
    <t>0020026714</t>
  </si>
  <si>
    <t>Rail Baltica projekteerimine ja ehitamine praktikute pilgu läbi: väljakutsed ja õppetunnid.  4,7 TP (6 ak.h) - Osaleja: Raili Kukk -
16.12.2025 - 24%</t>
  </si>
  <si>
    <t>0020026713</t>
  </si>
  <si>
    <t>03.02.2026 Tehisintellekti (AI) rakendamine igapäevatöö optimeerimiseks - 24%</t>
  </si>
  <si>
    <t>0020028957</t>
  </si>
  <si>
    <t>16.02.2026 Ehituslubade menetluse peamised probleemid ja lahendused praktikas (2,8 TP) - 24%</t>
  </si>
  <si>
    <t>0020028362</t>
  </si>
  <si>
    <t>0020028560</t>
  </si>
  <si>
    <t>Tüüpsed ja uudsed puudused projekteerimis- ja ehitustöödes, ekspertiiside näidetel. Kompetentsi tõstmine</t>
  </si>
  <si>
    <t>Tüüpsed ja uudsed puudused projekteerimis- ja ehitustöödes, ekspertiiside näidetel.</t>
  </si>
  <si>
    <t>TTJA Raudteeosakond</t>
  </si>
  <si>
    <t>40.56</t>
  </si>
  <si>
    <t>Töötaja</t>
  </si>
  <si>
    <t>energia, side-ja turvangusüsteemid</t>
  </si>
  <si>
    <t>peaspetsialist (uus ametikoht)</t>
  </si>
  <si>
    <t>CEF2022 9C</t>
  </si>
  <si>
    <t>CEF2022 9G</t>
  </si>
  <si>
    <t>Tööjõukulu 9C</t>
  </si>
  <si>
    <t>Tööjõukulu 9G</t>
  </si>
  <si>
    <t>Koolituskulu 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</si>
</sst>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27" x14ac:knownFonts="1"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0000FF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rgb="FF0000FF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6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333333"/>
      <name val="Arial"/>
    </font>
    <font>
      <sz val="9"/>
      <color rgb="FF333333"/>
      <name val="Arial"/>
    </font>
    <font>
      <b/>
      <sz val="9"/>
      <color rgb="FF000000"/>
      <name val="Arial"/>
    </font>
    <font>
      <sz val="10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Arial"/>
    </font>
    <font>
      <sz val="9"/>
      <color rgb="FF000000"/>
      <name val="Arial"/>
    </font>
    <font>
      <sz val="11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23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3" fontId="3" fillId="2" borderId="1" xfId="0" applyNumberFormat="1" applyFont="1" applyFill="1" applyBorder="1"/>
    <xf numFmtId="3" fontId="3" fillId="0" borderId="0" xfId="0" applyNumberFormat="1" applyFont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3" fillId="2" borderId="1" xfId="0" applyNumberFormat="1" applyFont="1" applyFill="1" applyBorder="1" applyAlignment="1">
      <alignment horizontal="center"/>
    </xf>
    <xf numFmtId="0" fontId="2" fillId="0" borderId="4" xfId="0" applyFont="1" applyBorder="1"/>
    <xf numFmtId="3" fontId="3" fillId="2" borderId="5" xfId="0" applyNumberFormat="1" applyFont="1" applyFill="1" applyBorder="1" applyAlignment="1">
      <alignment horizontal="center"/>
    </xf>
    <xf numFmtId="3" fontId="3" fillId="2" borderId="5" xfId="0" applyNumberFormat="1" applyFont="1" applyFill="1" applyBorder="1"/>
    <xf numFmtId="0" fontId="3" fillId="0" borderId="9" xfId="0" applyFont="1" applyBorder="1"/>
    <xf numFmtId="0" fontId="3" fillId="0" borderId="4" xfId="0" applyFont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7" fillId="0" borderId="7" xfId="0" applyFont="1" applyBorder="1"/>
    <xf numFmtId="0" fontId="7" fillId="0" borderId="6" xfId="0" applyFont="1" applyBorder="1"/>
    <xf numFmtId="0" fontId="7" fillId="0" borderId="8" xfId="0" applyFont="1" applyBorder="1"/>
    <xf numFmtId="0" fontId="3" fillId="2" borderId="5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4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/>
    <xf numFmtId="0" fontId="7" fillId="0" borderId="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" fontId="3" fillId="0" borderId="0" xfId="0" applyNumberFormat="1" applyFont="1"/>
    <xf numFmtId="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7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4" fontId="9" fillId="0" borderId="5" xfId="0" applyNumberFormat="1" applyFont="1" applyBorder="1" applyAlignment="1">
      <alignment horizontal="right"/>
    </xf>
    <xf numFmtId="4" fontId="9" fillId="0" borderId="1" xfId="0" applyNumberFormat="1" applyFont="1" applyBorder="1"/>
    <xf numFmtId="0" fontId="3" fillId="2" borderId="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0" fontId="11" fillId="0" borderId="0" xfId="0" applyFont="1"/>
    <xf numFmtId="9" fontId="2" fillId="0" borderId="1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4" fontId="7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2" xfId="0" applyFont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4" fontId="3" fillId="2" borderId="5" xfId="0" applyNumberFormat="1" applyFont="1" applyFill="1" applyBorder="1"/>
    <xf numFmtId="0" fontId="14" fillId="4" borderId="0" xfId="0" applyFont="1" applyFill="1" applyAlignment="1">
      <alignment horizontal="left"/>
    </xf>
    <xf numFmtId="0" fontId="3" fillId="8" borderId="1" xfId="0" applyFont="1" applyFill="1" applyBorder="1"/>
    <xf numFmtId="0" fontId="16" fillId="7" borderId="0" xfId="0" applyFont="1" applyFill="1" applyAlignment="1">
      <alignment horizontal="center"/>
    </xf>
    <xf numFmtId="0" fontId="12" fillId="5" borderId="12" xfId="0" applyFont="1" applyFill="1" applyBorder="1" applyAlignment="1">
      <alignment horizontal="center" vertical="center" wrapText="1"/>
    </xf>
    <xf numFmtId="49" fontId="12" fillId="5" borderId="1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0" fontId="2" fillId="0" borderId="13" xfId="0" applyFont="1" applyBorder="1"/>
    <xf numFmtId="14" fontId="3" fillId="0" borderId="0" xfId="0" applyNumberFormat="1" applyFont="1" applyAlignment="1">
      <alignment horizontal="center"/>
    </xf>
    <xf numFmtId="4" fontId="2" fillId="0" borderId="5" xfId="0" applyNumberFormat="1" applyFont="1" applyBorder="1"/>
    <xf numFmtId="9" fontId="3" fillId="2" borderId="5" xfId="0" applyNumberFormat="1" applyFont="1" applyFill="1" applyBorder="1" applyAlignment="1">
      <alignment horizontal="center" wrapText="1"/>
    </xf>
    <xf numFmtId="0" fontId="3" fillId="8" borderId="0" xfId="0" applyFont="1" applyFill="1"/>
    <xf numFmtId="0" fontId="7" fillId="8" borderId="6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18" fillId="4" borderId="0" xfId="0" applyFont="1" applyFill="1" applyAlignment="1">
      <alignment horizontal="left"/>
    </xf>
    <xf numFmtId="49" fontId="19" fillId="5" borderId="11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/>
    <xf numFmtId="49" fontId="18" fillId="9" borderId="1" xfId="0" applyNumberFormat="1" applyFont="1" applyFill="1" applyBorder="1" applyAlignment="1">
      <alignment horizontal="center"/>
    </xf>
    <xf numFmtId="49" fontId="18" fillId="9" borderId="1" xfId="0" applyNumberFormat="1" applyFont="1" applyFill="1" applyBorder="1" applyAlignment="1">
      <alignment horizontal="left"/>
    </xf>
    <xf numFmtId="4" fontId="18" fillId="6" borderId="1" xfId="0" applyNumberFormat="1" applyFont="1" applyFill="1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49" fontId="18" fillId="4" borderId="1" xfId="0" applyNumberFormat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left"/>
    </xf>
    <xf numFmtId="0" fontId="18" fillId="4" borderId="1" xfId="0" applyFont="1" applyFill="1" applyBorder="1" applyAlignment="1">
      <alignment horizontal="center"/>
    </xf>
    <xf numFmtId="165" fontId="18" fillId="4" borderId="1" xfId="0" applyNumberFormat="1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left"/>
    </xf>
    <xf numFmtId="0" fontId="18" fillId="6" borderId="1" xfId="0" applyFont="1" applyFill="1" applyBorder="1" applyAlignment="1">
      <alignment horizontal="center"/>
    </xf>
    <xf numFmtId="165" fontId="18" fillId="6" borderId="1" xfId="0" applyNumberFormat="1" applyFont="1" applyFill="1" applyBorder="1" applyAlignment="1">
      <alignment horizontal="center"/>
    </xf>
    <xf numFmtId="4" fontId="11" fillId="0" borderId="0" xfId="0" applyNumberFormat="1" applyFont="1"/>
    <xf numFmtId="49" fontId="18" fillId="10" borderId="1" xfId="0" applyNumberFormat="1" applyFont="1" applyFill="1" applyBorder="1" applyAlignment="1">
      <alignment horizontal="center"/>
    </xf>
    <xf numFmtId="49" fontId="18" fillId="10" borderId="1" xfId="0" applyNumberFormat="1" applyFont="1" applyFill="1" applyBorder="1" applyAlignment="1">
      <alignment horizontal="left"/>
    </xf>
    <xf numFmtId="0" fontId="18" fillId="10" borderId="1" xfId="0" applyFont="1" applyFill="1" applyBorder="1" applyAlignment="1">
      <alignment horizontal="center"/>
    </xf>
    <xf numFmtId="165" fontId="18" fillId="10" borderId="1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right"/>
    </xf>
    <xf numFmtId="4" fontId="0" fillId="0" borderId="5" xfId="0" applyNumberFormat="1" applyBorder="1"/>
    <xf numFmtId="49" fontId="15" fillId="10" borderId="1" xfId="0" applyNumberFormat="1" applyFont="1" applyFill="1" applyBorder="1" applyAlignment="1">
      <alignment horizontal="left"/>
    </xf>
    <xf numFmtId="0" fontId="11" fillId="8" borderId="1" xfId="0" applyFont="1" applyFill="1" applyBorder="1" applyAlignment="1">
      <alignment wrapText="1"/>
    </xf>
    <xf numFmtId="0" fontId="20" fillId="4" borderId="0" xfId="0" applyFont="1" applyFill="1" applyAlignment="1">
      <alignment horizontal="right"/>
    </xf>
    <xf numFmtId="0" fontId="11" fillId="2" borderId="1" xfId="0" applyFont="1" applyFill="1" applyBorder="1" applyAlignment="1">
      <alignment wrapText="1"/>
    </xf>
    <xf numFmtId="0" fontId="11" fillId="2" borderId="4" xfId="0" applyFont="1" applyFill="1" applyBorder="1"/>
    <xf numFmtId="0" fontId="11" fillId="2" borderId="4" xfId="0" applyFont="1" applyFill="1" applyBorder="1" applyAlignment="1">
      <alignment wrapText="1"/>
    </xf>
    <xf numFmtId="49" fontId="18" fillId="9" borderId="1" xfId="0" applyNumberFormat="1" applyFont="1" applyFill="1" applyBorder="1" applyAlignment="1">
      <alignment horizontal="left" wrapText="1"/>
    </xf>
    <xf numFmtId="0" fontId="0" fillId="2" borderId="1" xfId="0" applyFill="1" applyBorder="1"/>
    <xf numFmtId="0" fontId="20" fillId="9" borderId="1" xfId="0" applyFont="1" applyFill="1" applyBorder="1" applyAlignment="1">
      <alignment horizontal="right"/>
    </xf>
    <xf numFmtId="4" fontId="3" fillId="2" borderId="1" xfId="0" applyNumberFormat="1" applyFont="1" applyFill="1" applyBorder="1"/>
    <xf numFmtId="4" fontId="2" fillId="8" borderId="1" xfId="0" applyNumberFormat="1" applyFont="1" applyFill="1" applyBorder="1"/>
    <xf numFmtId="9" fontId="2" fillId="8" borderId="1" xfId="1" applyFont="1" applyFill="1" applyBorder="1" applyAlignment="1">
      <alignment horizontal="center"/>
    </xf>
    <xf numFmtId="4" fontId="21" fillId="0" borderId="1" xfId="0" applyNumberFormat="1" applyFont="1" applyBorder="1"/>
    <xf numFmtId="4" fontId="3" fillId="0" borderId="5" xfId="0" applyNumberFormat="1" applyFont="1" applyBorder="1"/>
    <xf numFmtId="4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4" fontId="3" fillId="0" borderId="2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3" fillId="0" borderId="18" xfId="0" applyFont="1" applyBorder="1"/>
    <xf numFmtId="4" fontId="3" fillId="0" borderId="19" xfId="0" applyNumberFormat="1" applyFont="1" applyBorder="1" applyAlignment="1">
      <alignment horizontal="center"/>
    </xf>
    <xf numFmtId="4" fontId="3" fillId="0" borderId="19" xfId="0" applyNumberFormat="1" applyFont="1" applyBorder="1"/>
    <xf numFmtId="0" fontId="3" fillId="0" borderId="20" xfId="0" applyFont="1" applyBorder="1"/>
    <xf numFmtId="4" fontId="9" fillId="0" borderId="5" xfId="0" applyNumberFormat="1" applyFont="1" applyBorder="1"/>
    <xf numFmtId="4" fontId="3" fillId="0" borderId="21" xfId="0" applyNumberFormat="1" applyFont="1" applyBorder="1" applyAlignment="1">
      <alignment horizontal="center"/>
    </xf>
    <xf numFmtId="4" fontId="3" fillId="0" borderId="22" xfId="0" applyNumberFormat="1" applyFont="1" applyBorder="1"/>
    <xf numFmtId="4" fontId="22" fillId="0" borderId="9" xfId="0" applyNumberFormat="1" applyFont="1" applyBorder="1"/>
    <xf numFmtId="0" fontId="3" fillId="0" borderId="23" xfId="0" applyFont="1" applyBorder="1"/>
    <xf numFmtId="4" fontId="21" fillId="0" borderId="9" xfId="0" applyNumberFormat="1" applyFont="1" applyBorder="1"/>
    <xf numFmtId="4" fontId="3" fillId="0" borderId="24" xfId="0" applyNumberFormat="1" applyFont="1" applyBorder="1"/>
    <xf numFmtId="0" fontId="7" fillId="0" borderId="2" xfId="0" applyFont="1" applyBorder="1" applyAlignment="1">
      <alignment horizontal="center"/>
    </xf>
    <xf numFmtId="4" fontId="9" fillId="0" borderId="0" xfId="0" applyNumberFormat="1" applyFont="1"/>
    <xf numFmtId="4" fontId="7" fillId="0" borderId="1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0" fillId="0" borderId="0" xfId="0" applyNumberFormat="1"/>
    <xf numFmtId="165" fontId="24" fillId="10" borderId="1" xfId="0" applyNumberFormat="1" applyFont="1" applyFill="1" applyBorder="1" applyAlignment="1">
      <alignment horizontal="center"/>
    </xf>
    <xf numFmtId="49" fontId="24" fillId="10" borderId="1" xfId="0" applyNumberFormat="1" applyFont="1" applyFill="1" applyBorder="1" applyAlignment="1">
      <alignment horizontal="left"/>
    </xf>
    <xf numFmtId="4" fontId="24" fillId="10" borderId="1" xfId="0" applyNumberFormat="1" applyFont="1" applyFill="1" applyBorder="1" applyAlignment="1">
      <alignment horizontal="right"/>
    </xf>
    <xf numFmtId="49" fontId="24" fillId="10" borderId="1" xfId="0" applyNumberFormat="1" applyFont="1" applyFill="1" applyBorder="1" applyAlignment="1">
      <alignment horizontal="center"/>
    </xf>
    <xf numFmtId="0" fontId="24" fillId="10" borderId="1" xfId="0" applyFont="1" applyFill="1" applyBorder="1" applyAlignment="1">
      <alignment horizontal="left" wrapText="1"/>
    </xf>
    <xf numFmtId="0" fontId="25" fillId="2" borderId="1" xfId="0" applyFont="1" applyFill="1" applyBorder="1"/>
    <xf numFmtId="3" fontId="25" fillId="2" borderId="1" xfId="0" applyNumberFormat="1" applyFont="1" applyFill="1" applyBorder="1" applyAlignment="1">
      <alignment horizontal="center"/>
    </xf>
    <xf numFmtId="49" fontId="18" fillId="10" borderId="0" xfId="0" applyNumberFormat="1" applyFont="1" applyFill="1" applyAlignment="1">
      <alignment horizontal="center"/>
    </xf>
    <xf numFmtId="49" fontId="18" fillId="10" borderId="0" xfId="0" applyNumberFormat="1" applyFont="1" applyFill="1" applyAlignment="1">
      <alignment horizontal="left"/>
    </xf>
    <xf numFmtId="0" fontId="18" fillId="10" borderId="0" xfId="0" applyFont="1" applyFill="1" applyAlignment="1">
      <alignment horizontal="center"/>
    </xf>
    <xf numFmtId="165" fontId="18" fillId="10" borderId="0" xfId="0" applyNumberFormat="1" applyFont="1" applyFill="1" applyAlignment="1">
      <alignment horizontal="center"/>
    </xf>
    <xf numFmtId="4" fontId="18" fillId="10" borderId="0" xfId="0" applyNumberFormat="1" applyFont="1" applyFill="1" applyAlignment="1">
      <alignment horizontal="right"/>
    </xf>
    <xf numFmtId="0" fontId="11" fillId="8" borderId="0" xfId="0" applyFont="1" applyFill="1"/>
    <xf numFmtId="4" fontId="18" fillId="10" borderId="25" xfId="0" applyNumberFormat="1" applyFont="1" applyFill="1" applyBorder="1" applyAlignment="1">
      <alignment horizontal="right"/>
    </xf>
    <xf numFmtId="49" fontId="18" fillId="10" borderId="5" xfId="0" applyNumberFormat="1" applyFont="1" applyFill="1" applyBorder="1" applyAlignment="1">
      <alignment horizontal="center"/>
    </xf>
    <xf numFmtId="165" fontId="18" fillId="10" borderId="5" xfId="0" applyNumberFormat="1" applyFont="1" applyFill="1" applyBorder="1" applyAlignment="1">
      <alignment horizontal="center"/>
    </xf>
    <xf numFmtId="0" fontId="18" fillId="10" borderId="5" xfId="0" applyFont="1" applyFill="1" applyBorder="1" applyAlignment="1">
      <alignment horizontal="center"/>
    </xf>
    <xf numFmtId="4" fontId="18" fillId="6" borderId="5" xfId="0" applyNumberFormat="1" applyFont="1" applyFill="1" applyBorder="1" applyAlignment="1">
      <alignment horizontal="right"/>
    </xf>
    <xf numFmtId="4" fontId="18" fillId="10" borderId="5" xfId="0" applyNumberFormat="1" applyFont="1" applyFill="1" applyBorder="1" applyAlignment="1">
      <alignment horizontal="right"/>
    </xf>
    <xf numFmtId="4" fontId="18" fillId="4" borderId="5" xfId="0" applyNumberFormat="1" applyFont="1" applyFill="1" applyBorder="1" applyAlignment="1">
      <alignment horizontal="right"/>
    </xf>
    <xf numFmtId="49" fontId="18" fillId="6" borderId="5" xfId="0" applyNumberFormat="1" applyFont="1" applyFill="1" applyBorder="1" applyAlignment="1">
      <alignment horizontal="center"/>
    </xf>
    <xf numFmtId="165" fontId="18" fillId="6" borderId="5" xfId="0" applyNumberFormat="1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4" fontId="24" fillId="10" borderId="0" xfId="0" applyNumberFormat="1" applyFont="1" applyFill="1" applyAlignment="1">
      <alignment horizontal="right"/>
    </xf>
    <xf numFmtId="4" fontId="24" fillId="9" borderId="1" xfId="0" applyNumberFormat="1" applyFont="1" applyFill="1" applyBorder="1" applyAlignment="1">
      <alignment horizontal="right"/>
    </xf>
    <xf numFmtId="0" fontId="12" fillId="5" borderId="26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9" fontId="19" fillId="5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2" fillId="0" borderId="0" xfId="0" applyNumberFormat="1" applyFont="1"/>
    <xf numFmtId="9" fontId="2" fillId="8" borderId="1" xfId="0" applyNumberFormat="1" applyFont="1" applyFill="1" applyBorder="1" applyAlignment="1">
      <alignment horizontal="center"/>
    </xf>
    <xf numFmtId="4" fontId="7" fillId="0" borderId="27" xfId="0" applyNumberFormat="1" applyFont="1" applyBorder="1"/>
    <xf numFmtId="4" fontId="3" fillId="0" borderId="28" xfId="0" applyNumberFormat="1" applyFont="1" applyBorder="1"/>
    <xf numFmtId="4" fontId="3" fillId="0" borderId="27" xfId="0" applyNumberFormat="1" applyFont="1" applyBorder="1"/>
    <xf numFmtId="4" fontId="3" fillId="0" borderId="29" xfId="0" applyNumberFormat="1" applyFont="1" applyBorder="1"/>
    <xf numFmtId="4" fontId="26" fillId="0" borderId="5" xfId="0" applyNumberFormat="1" applyFont="1" applyBorder="1"/>
    <xf numFmtId="2" fontId="3" fillId="0" borderId="1" xfId="0" applyNumberFormat="1" applyFont="1" applyBorder="1"/>
    <xf numFmtId="9" fontId="2" fillId="0" borderId="0" xfId="0" applyNumberFormat="1" applyFont="1" applyAlignment="1">
      <alignment horizontal="center"/>
    </xf>
    <xf numFmtId="0" fontId="2" fillId="0" borderId="9" xfId="0" applyFont="1" applyBorder="1"/>
    <xf numFmtId="4" fontId="2" fillId="0" borderId="9" xfId="0" applyNumberFormat="1" applyFont="1" applyBorder="1"/>
    <xf numFmtId="0" fontId="2" fillId="0" borderId="30" xfId="0" applyFont="1" applyBorder="1"/>
    <xf numFmtId="0" fontId="2" fillId="0" borderId="30" xfId="0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13" fillId="4" borderId="10" xfId="0" applyNumberFormat="1" applyFont="1" applyFill="1" applyBorder="1" applyAlignment="1">
      <alignment horizontal="left"/>
    </xf>
    <xf numFmtId="49" fontId="17" fillId="4" borderId="10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3">
    <cellStyle name="Normaallaad" xfId="0" builtinId="0"/>
    <cellStyle name="Normaallaad 2" xfId="2" xr:uid="{89DD3403-6DB9-498E-B58F-8AA2E6F3E500}"/>
    <cellStyle name="Protsent" xfId="1" builtinId="5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5942-C2A2-47BB-B3F6-7818290B4C13}">
  <dimension ref="B2:G28"/>
  <sheetViews>
    <sheetView tabSelected="1" zoomScaleNormal="100" workbookViewId="0">
      <selection activeCell="J21" sqref="J21"/>
    </sheetView>
  </sheetViews>
  <sheetFormatPr defaultColWidth="8.7265625" defaultRowHeight="14" x14ac:dyDescent="0.3"/>
  <cols>
    <col min="1" max="1" width="2.81640625" style="2" customWidth="1"/>
    <col min="2" max="2" width="50.54296875" style="2" customWidth="1"/>
    <col min="3" max="3" width="11.26953125" style="2" customWidth="1"/>
    <col min="4" max="4" width="9.7265625" style="2" bestFit="1" customWidth="1"/>
    <col min="5" max="5" width="10.26953125" style="2" bestFit="1" customWidth="1"/>
    <col min="6" max="6" width="12.54296875" style="2" customWidth="1"/>
    <col min="7" max="7" width="71.1796875" style="2" customWidth="1"/>
    <col min="8" max="16384" width="8.7265625" style="2"/>
  </cols>
  <sheetData>
    <row r="2" spans="2:7" s="1" customFormat="1" x14ac:dyDescent="0.3">
      <c r="B2" s="1" t="s">
        <v>0</v>
      </c>
      <c r="C2" s="54" t="s">
        <v>1</v>
      </c>
      <c r="D2" s="37"/>
    </row>
    <row r="3" spans="2:7" x14ac:dyDescent="0.3">
      <c r="B3" s="2" t="s">
        <v>241</v>
      </c>
    </row>
    <row r="5" spans="2:7" x14ac:dyDescent="0.3">
      <c r="B5" s="36" t="s">
        <v>2</v>
      </c>
      <c r="C5" s="20">
        <v>2025</v>
      </c>
    </row>
    <row r="6" spans="2:7" x14ac:dyDescent="0.3">
      <c r="B6" s="6" t="s">
        <v>3</v>
      </c>
      <c r="C6" s="31">
        <v>46052</v>
      </c>
    </row>
    <row r="7" spans="2:7" x14ac:dyDescent="0.3">
      <c r="B7" s="13" t="s">
        <v>4</v>
      </c>
    </row>
    <row r="9" spans="2:7" ht="14.5" thickBot="1" x14ac:dyDescent="0.35">
      <c r="B9" s="21" t="s">
        <v>5</v>
      </c>
    </row>
    <row r="10" spans="2:7" ht="14.5" thickBot="1" x14ac:dyDescent="0.35">
      <c r="B10" s="39" t="s">
        <v>6</v>
      </c>
      <c r="C10" s="39" t="s">
        <v>7</v>
      </c>
      <c r="D10" s="39" t="s">
        <v>8</v>
      </c>
      <c r="E10" s="39" t="s">
        <v>9</v>
      </c>
      <c r="F10" s="39" t="s">
        <v>10</v>
      </c>
      <c r="G10" s="48" t="s">
        <v>11</v>
      </c>
    </row>
    <row r="11" spans="2:7" ht="28" x14ac:dyDescent="0.3">
      <c r="B11" s="38" t="s">
        <v>12</v>
      </c>
      <c r="C11" s="42">
        <v>5</v>
      </c>
      <c r="D11" s="42">
        <v>9</v>
      </c>
      <c r="E11" s="42">
        <v>2</v>
      </c>
      <c r="F11" s="83">
        <f>D11/E11</f>
        <v>4.5</v>
      </c>
      <c r="G11" s="40" t="s">
        <v>147</v>
      </c>
    </row>
    <row r="12" spans="2:7" ht="56" x14ac:dyDescent="0.3">
      <c r="B12" s="40" t="s">
        <v>13</v>
      </c>
      <c r="C12" s="42">
        <v>5</v>
      </c>
      <c r="D12" s="42">
        <v>2</v>
      </c>
      <c r="E12" s="42">
        <v>1</v>
      </c>
      <c r="F12" s="83">
        <f t="shared" ref="F12:F17" si="0">D12/E12</f>
        <v>2</v>
      </c>
      <c r="G12" s="41" t="s">
        <v>217</v>
      </c>
    </row>
    <row r="13" spans="2:7" ht="28" x14ac:dyDescent="0.3">
      <c r="B13" s="41" t="s">
        <v>14</v>
      </c>
      <c r="C13" s="43">
        <v>1</v>
      </c>
      <c r="D13" s="43">
        <v>1</v>
      </c>
      <c r="E13" s="43">
        <v>2</v>
      </c>
      <c r="F13" s="83">
        <f t="shared" si="0"/>
        <v>0.5</v>
      </c>
      <c r="G13" s="41" t="s">
        <v>215</v>
      </c>
    </row>
    <row r="14" spans="2:7" ht="28" x14ac:dyDescent="0.3">
      <c r="B14" s="41" t="s">
        <v>15</v>
      </c>
      <c r="C14" s="43">
        <v>2</v>
      </c>
      <c r="D14" s="43">
        <v>2</v>
      </c>
      <c r="E14" s="43">
        <v>1</v>
      </c>
      <c r="F14" s="83">
        <f t="shared" si="0"/>
        <v>2</v>
      </c>
      <c r="G14" s="41" t="s">
        <v>216</v>
      </c>
    </row>
    <row r="15" spans="2:7" ht="28" x14ac:dyDescent="0.3">
      <c r="B15" s="41" t="s">
        <v>16</v>
      </c>
      <c r="C15" s="43">
        <v>115</v>
      </c>
      <c r="D15" s="43">
        <v>74</v>
      </c>
      <c r="E15" s="43">
        <v>200</v>
      </c>
      <c r="F15" s="83">
        <f t="shared" si="0"/>
        <v>0.37</v>
      </c>
      <c r="G15" s="41" t="s">
        <v>214</v>
      </c>
    </row>
    <row r="16" spans="2:7" ht="28" x14ac:dyDescent="0.3">
      <c r="B16" s="35" t="s">
        <v>17</v>
      </c>
      <c r="C16" s="20">
        <v>41</v>
      </c>
      <c r="D16" s="20">
        <v>57</v>
      </c>
      <c r="E16" s="20">
        <v>60</v>
      </c>
      <c r="F16" s="83">
        <f t="shared" si="0"/>
        <v>0.95</v>
      </c>
      <c r="G16" s="41" t="s">
        <v>149</v>
      </c>
    </row>
    <row r="17" spans="2:7" ht="28" x14ac:dyDescent="0.3">
      <c r="B17" s="41" t="s">
        <v>18</v>
      </c>
      <c r="C17" s="20">
        <v>2</v>
      </c>
      <c r="D17" s="20">
        <v>3</v>
      </c>
      <c r="E17" s="20">
        <v>15</v>
      </c>
      <c r="F17" s="83">
        <f t="shared" si="0"/>
        <v>0.2</v>
      </c>
      <c r="G17" s="41" t="s">
        <v>213</v>
      </c>
    </row>
    <row r="18" spans="2:7" x14ac:dyDescent="0.3">
      <c r="C18" s="84"/>
      <c r="D18" s="84"/>
      <c r="E18" s="84"/>
      <c r="F18" s="84"/>
    </row>
    <row r="19" spans="2:7" ht="14.5" thickBot="1" x14ac:dyDescent="0.35">
      <c r="B19" s="21" t="s">
        <v>19</v>
      </c>
      <c r="C19" s="84"/>
      <c r="D19" s="84"/>
      <c r="E19" s="84"/>
      <c r="F19" s="84"/>
    </row>
    <row r="20" spans="2:7" ht="14.5" thickBot="1" x14ac:dyDescent="0.35">
      <c r="B20" s="22" t="s">
        <v>20</v>
      </c>
      <c r="C20" s="85" t="s">
        <v>7</v>
      </c>
      <c r="D20" s="85" t="s">
        <v>8</v>
      </c>
      <c r="E20" s="85" t="s">
        <v>9</v>
      </c>
      <c r="F20" s="85" t="s">
        <v>10</v>
      </c>
      <c r="G20" s="48" t="s">
        <v>21</v>
      </c>
    </row>
    <row r="21" spans="2:7" x14ac:dyDescent="0.3">
      <c r="B21" s="38" t="s">
        <v>22</v>
      </c>
      <c r="C21" s="42">
        <v>3</v>
      </c>
      <c r="D21" s="42">
        <v>3</v>
      </c>
      <c r="E21" s="42">
        <v>3</v>
      </c>
      <c r="F21" s="83">
        <f>D21/E21</f>
        <v>1</v>
      </c>
      <c r="G21" s="52" t="s">
        <v>23</v>
      </c>
    </row>
    <row r="22" spans="2:7" ht="28" x14ac:dyDescent="0.3">
      <c r="B22" s="35" t="s">
        <v>24</v>
      </c>
      <c r="C22" s="42">
        <v>40</v>
      </c>
      <c r="D22" s="42">
        <v>40</v>
      </c>
      <c r="E22" s="42">
        <v>40</v>
      </c>
      <c r="F22" s="83">
        <f t="shared" ref="F22:F24" si="1">D22/E22</f>
        <v>1</v>
      </c>
      <c r="G22" s="52" t="s">
        <v>25</v>
      </c>
    </row>
    <row r="23" spans="2:7" ht="28" x14ac:dyDescent="0.3">
      <c r="B23" s="35" t="s">
        <v>26</v>
      </c>
      <c r="C23" s="43">
        <v>50</v>
      </c>
      <c r="D23" s="43">
        <v>50</v>
      </c>
      <c r="E23" s="43">
        <v>50</v>
      </c>
      <c r="F23" s="83">
        <f t="shared" si="1"/>
        <v>1</v>
      </c>
      <c r="G23" s="53" t="s">
        <v>27</v>
      </c>
    </row>
    <row r="24" spans="2:7" ht="28" x14ac:dyDescent="0.3">
      <c r="B24" s="35" t="s">
        <v>28</v>
      </c>
      <c r="C24" s="43">
        <v>8</v>
      </c>
      <c r="D24" s="43">
        <v>8</v>
      </c>
      <c r="E24" s="43">
        <v>8</v>
      </c>
      <c r="F24" s="83">
        <f t="shared" si="1"/>
        <v>1</v>
      </c>
      <c r="G24" s="53" t="s">
        <v>29</v>
      </c>
    </row>
    <row r="26" spans="2:7" x14ac:dyDescent="0.3">
      <c r="B26" s="2" t="s">
        <v>30</v>
      </c>
    </row>
    <row r="27" spans="2:7" x14ac:dyDescent="0.3">
      <c r="B27" s="2" t="s">
        <v>31</v>
      </c>
    </row>
    <row r="28" spans="2:7" x14ac:dyDescent="0.3">
      <c r="B28" s="2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21CC-8F22-42F4-9DA9-9039DF3819C2}">
  <dimension ref="B1:N65"/>
  <sheetViews>
    <sheetView workbookViewId="0">
      <selection activeCell="K17" sqref="K17"/>
    </sheetView>
  </sheetViews>
  <sheetFormatPr defaultColWidth="11.453125" defaultRowHeight="14" x14ac:dyDescent="0.3"/>
  <cols>
    <col min="1" max="1" width="1.81640625" style="2" customWidth="1"/>
    <col min="2" max="2" width="4.1796875" style="2" bestFit="1" customWidth="1"/>
    <col min="3" max="3" width="45.7265625" style="2" customWidth="1"/>
    <col min="4" max="4" width="38.7265625" style="2" customWidth="1"/>
    <col min="5" max="5" width="13.36328125" style="2" customWidth="1"/>
    <col min="6" max="6" width="14.26953125" style="2" bestFit="1" customWidth="1"/>
    <col min="7" max="7" width="13.90625" style="2" customWidth="1"/>
    <col min="8" max="8" width="14.81640625" style="2" customWidth="1"/>
    <col min="9" max="9" width="12.54296875" style="2" customWidth="1"/>
    <col min="10" max="11" width="12.26953125" style="2" customWidth="1"/>
    <col min="12" max="16384" width="11.453125" style="2"/>
  </cols>
  <sheetData>
    <row r="1" spans="3:14" s="1" customFormat="1" x14ac:dyDescent="0.3"/>
    <row r="2" spans="3:14" s="1" customFormat="1" x14ac:dyDescent="0.3">
      <c r="C2" s="1" t="str">
        <f>'1.Tegevusaruanne'!B2</f>
        <v xml:space="preserve">KLIM ning TTJA koostöökokkulepe nr </v>
      </c>
      <c r="D2" s="3" t="str">
        <f>'1.Tegevusaruanne'!C2</f>
        <v>24.5-6/19-0095/1278</v>
      </c>
      <c r="E2" s="5" t="s">
        <v>33</v>
      </c>
      <c r="F2" s="10">
        <f>'1.Tegevusaruanne'!C5</f>
        <v>2025</v>
      </c>
    </row>
    <row r="3" spans="3:14" s="1" customFormat="1" x14ac:dyDescent="0.3">
      <c r="C3" s="1" t="str">
        <f>'1.Tegevusaruanne'!B3</f>
        <v>KLIM ja TTJA kavandavad täiendava koostöökokkuleppe 2026.a</v>
      </c>
      <c r="E3" s="3" t="s">
        <v>3</v>
      </c>
      <c r="F3" s="46">
        <f>'1.Tegevusaruanne'!C6</f>
        <v>46052</v>
      </c>
      <c r="G3" s="4" t="s">
        <v>34</v>
      </c>
      <c r="I3" s="55"/>
      <c r="M3" s="56" t="s">
        <v>35</v>
      </c>
    </row>
    <row r="4" spans="3:14" s="1" customFormat="1" x14ac:dyDescent="0.3">
      <c r="C4" s="1" t="s">
        <v>154</v>
      </c>
      <c r="G4" s="56" t="s">
        <v>36</v>
      </c>
      <c r="H4" s="56" t="s">
        <v>37</v>
      </c>
      <c r="I4" s="57" t="s">
        <v>38</v>
      </c>
      <c r="J4" s="56" t="s">
        <v>39</v>
      </c>
      <c r="K4" s="192"/>
      <c r="L4" s="193"/>
      <c r="M4" s="56" t="s">
        <v>41</v>
      </c>
    </row>
    <row r="5" spans="3:14" s="1" customFormat="1" x14ac:dyDescent="0.3">
      <c r="C5" s="67" t="s">
        <v>156</v>
      </c>
      <c r="F5" s="3" t="s">
        <v>292</v>
      </c>
      <c r="G5" s="183">
        <v>474934.4</v>
      </c>
      <c r="H5" s="59">
        <v>468576.68</v>
      </c>
      <c r="I5" s="59">
        <v>397090.18</v>
      </c>
      <c r="J5" s="59">
        <v>71486.5</v>
      </c>
      <c r="K5" s="177"/>
      <c r="L5" s="62"/>
      <c r="M5" s="58">
        <v>6357.72</v>
      </c>
    </row>
    <row r="6" spans="3:14" s="1" customFormat="1" x14ac:dyDescent="0.3">
      <c r="C6" s="67" t="s">
        <v>157</v>
      </c>
    </row>
    <row r="7" spans="3:14" s="1" customFormat="1" x14ac:dyDescent="0.3">
      <c r="C7" s="1" t="s">
        <v>42</v>
      </c>
      <c r="G7" s="4" t="s">
        <v>43</v>
      </c>
      <c r="H7" s="56" t="s">
        <v>37</v>
      </c>
      <c r="I7" s="60" t="s">
        <v>44</v>
      </c>
      <c r="J7" s="60" t="s">
        <v>45</v>
      </c>
      <c r="K7" s="192"/>
      <c r="L7" s="193"/>
      <c r="M7" s="56" t="s">
        <v>46</v>
      </c>
    </row>
    <row r="8" spans="3:14" s="1" customFormat="1" ht="15.5" x14ac:dyDescent="0.35">
      <c r="C8" s="1" t="s">
        <v>47</v>
      </c>
      <c r="F8" s="3" t="s">
        <v>327</v>
      </c>
      <c r="G8" s="59">
        <f>H8+M8</f>
        <v>29999.850000000002</v>
      </c>
      <c r="H8" s="59">
        <f>I8+J8</f>
        <v>29999.850000000002</v>
      </c>
      <c r="I8" s="59">
        <f>H13</f>
        <v>29999.850000000002</v>
      </c>
      <c r="J8" s="59">
        <v>0</v>
      </c>
      <c r="K8" s="62"/>
      <c r="L8" s="62"/>
      <c r="M8" s="59"/>
    </row>
    <row r="9" spans="3:14" s="1" customFormat="1" x14ac:dyDescent="0.3">
      <c r="C9" s="13"/>
      <c r="F9" s="185" t="s">
        <v>328</v>
      </c>
      <c r="G9" s="186">
        <f>H9+M9</f>
        <v>378717.39000000019</v>
      </c>
      <c r="H9" s="186">
        <f>I9+J9</f>
        <v>377773.99000000017</v>
      </c>
      <c r="I9" s="186">
        <f>H14</f>
        <v>373719.99000000017</v>
      </c>
      <c r="J9" s="186">
        <f>'2B.Maj-kulu'!F16</f>
        <v>4054</v>
      </c>
      <c r="K9" s="185"/>
      <c r="L9" s="185"/>
      <c r="M9" s="186">
        <f>'2B.Maj-kulu'!G16</f>
        <v>943.4</v>
      </c>
      <c r="N9" s="176"/>
    </row>
    <row r="10" spans="3:14" s="1" customFormat="1" x14ac:dyDescent="0.3">
      <c r="C10" s="13" t="s">
        <v>4</v>
      </c>
      <c r="F10" s="187"/>
      <c r="G10" s="188"/>
      <c r="H10" s="188"/>
      <c r="I10" s="189"/>
      <c r="J10" s="188"/>
      <c r="K10" s="194"/>
      <c r="L10" s="194"/>
      <c r="M10" s="188"/>
      <c r="N10" s="176"/>
    </row>
    <row r="11" spans="3:14" s="1" customFormat="1" x14ac:dyDescent="0.3">
      <c r="C11" s="13" t="s">
        <v>49</v>
      </c>
      <c r="G11" s="176"/>
      <c r="H11" s="176"/>
      <c r="I11" s="176"/>
      <c r="J11" s="176"/>
      <c r="K11" s="184"/>
      <c r="L11" s="184"/>
      <c r="M11" s="176"/>
    </row>
    <row r="12" spans="3:14" s="1" customFormat="1" x14ac:dyDescent="0.3">
      <c r="C12" s="13" t="s">
        <v>50</v>
      </c>
    </row>
    <row r="13" spans="3:14" s="1" customFormat="1" x14ac:dyDescent="0.3">
      <c r="C13" s="13" t="s">
        <v>51</v>
      </c>
      <c r="G13" s="3" t="s">
        <v>329</v>
      </c>
      <c r="H13" s="45">
        <f>'2A.Tööjõukulu'!O122</f>
        <v>29999.850000000002</v>
      </c>
    </row>
    <row r="14" spans="3:14" s="1" customFormat="1" x14ac:dyDescent="0.3">
      <c r="C14" s="13"/>
      <c r="G14" s="3" t="s">
        <v>330</v>
      </c>
      <c r="H14" s="45">
        <f>'2A.Tööjõukulu'!O123</f>
        <v>373719.99000000017</v>
      </c>
    </row>
    <row r="15" spans="3:14" s="1" customFormat="1" x14ac:dyDescent="0.3">
      <c r="C15" s="13" t="s">
        <v>52</v>
      </c>
      <c r="G15" s="3" t="s">
        <v>53</v>
      </c>
      <c r="H15" s="45">
        <f>I34</f>
        <v>0</v>
      </c>
    </row>
    <row r="16" spans="3:14" s="1" customFormat="1" x14ac:dyDescent="0.3">
      <c r="C16" s="13" t="s">
        <v>54</v>
      </c>
      <c r="G16" s="3" t="s">
        <v>331</v>
      </c>
      <c r="H16" s="45">
        <f>'2B.Maj-kulu'!H16</f>
        <v>4997.4000000000005</v>
      </c>
    </row>
    <row r="17" spans="2:11" s="1" customFormat="1" x14ac:dyDescent="0.3">
      <c r="C17" s="13" t="s">
        <v>56</v>
      </c>
      <c r="G17" s="3" t="s">
        <v>45</v>
      </c>
      <c r="H17" s="45">
        <f>I62</f>
        <v>0</v>
      </c>
    </row>
    <row r="18" spans="2:11" s="1" customFormat="1" x14ac:dyDescent="0.3">
      <c r="C18" s="13"/>
      <c r="G18" s="5" t="s">
        <v>57</v>
      </c>
      <c r="H18" s="64">
        <f>SUM(H13:H17)</f>
        <v>408717.24000000017</v>
      </c>
    </row>
    <row r="19" spans="2:11" s="1" customFormat="1" x14ac:dyDescent="0.3">
      <c r="B19" s="4">
        <v>1</v>
      </c>
      <c r="C19" s="5" t="s">
        <v>44</v>
      </c>
    </row>
    <row r="20" spans="2:11" s="1" customFormat="1" x14ac:dyDescent="0.3">
      <c r="B20" s="12"/>
      <c r="C20" s="13" t="s">
        <v>58</v>
      </c>
    </row>
    <row r="21" spans="2:11" s="1" customFormat="1" x14ac:dyDescent="0.3">
      <c r="B21" s="12"/>
      <c r="C21" s="13" t="s">
        <v>59</v>
      </c>
    </row>
    <row r="22" spans="2:11" s="1" customFormat="1" x14ac:dyDescent="0.3">
      <c r="B22" s="12"/>
      <c r="C22" s="13" t="s">
        <v>60</v>
      </c>
    </row>
    <row r="23" spans="2:11" x14ac:dyDescent="0.3">
      <c r="E23" s="8"/>
      <c r="F23" s="8"/>
      <c r="G23" s="8"/>
      <c r="H23" s="8"/>
      <c r="I23" s="8"/>
      <c r="J23" s="8"/>
    </row>
    <row r="24" spans="2:11" x14ac:dyDescent="0.3">
      <c r="C24" s="6" t="s">
        <v>61</v>
      </c>
      <c r="D24" s="2" t="s">
        <v>62</v>
      </c>
      <c r="E24" s="8"/>
      <c r="F24" s="8"/>
      <c r="G24" s="8"/>
      <c r="H24" s="8"/>
      <c r="I24" s="9"/>
    </row>
    <row r="25" spans="2:11" x14ac:dyDescent="0.3">
      <c r="E25" s="8"/>
      <c r="F25" s="8"/>
      <c r="G25" s="8"/>
      <c r="H25" s="8"/>
      <c r="I25" s="8"/>
    </row>
    <row r="26" spans="2:11" x14ac:dyDescent="0.3">
      <c r="B26" s="4">
        <v>2</v>
      </c>
      <c r="C26" s="5" t="s">
        <v>53</v>
      </c>
      <c r="F26" s="8"/>
      <c r="G26" s="8"/>
      <c r="H26" s="8"/>
      <c r="I26" s="8"/>
      <c r="J26" s="8"/>
    </row>
    <row r="27" spans="2:11" x14ac:dyDescent="0.3">
      <c r="B27" s="11"/>
      <c r="C27" s="13" t="s">
        <v>63</v>
      </c>
      <c r="F27" s="8"/>
      <c r="G27" s="8"/>
      <c r="H27" s="8"/>
      <c r="I27" s="8"/>
      <c r="J27" s="8"/>
    </row>
    <row r="28" spans="2:11" x14ac:dyDescent="0.3">
      <c r="C28" s="13" t="s">
        <v>64</v>
      </c>
    </row>
    <row r="29" spans="2:11" x14ac:dyDescent="0.3">
      <c r="C29" s="13" t="s">
        <v>65</v>
      </c>
    </row>
    <row r="30" spans="2:11" x14ac:dyDescent="0.3">
      <c r="C30" s="13" t="s">
        <v>66</v>
      </c>
    </row>
    <row r="31" spans="2:11" x14ac:dyDescent="0.3">
      <c r="C31" s="13" t="s">
        <v>67</v>
      </c>
    </row>
    <row r="32" spans="2:11" x14ac:dyDescent="0.3">
      <c r="C32" s="6" t="s">
        <v>68</v>
      </c>
      <c r="D32" s="6" t="s">
        <v>69</v>
      </c>
      <c r="E32" s="10" t="s">
        <v>70</v>
      </c>
      <c r="F32" s="10" t="s">
        <v>71</v>
      </c>
      <c r="G32" s="10" t="s">
        <v>72</v>
      </c>
      <c r="H32" s="10" t="s">
        <v>73</v>
      </c>
      <c r="I32" s="10" t="s">
        <v>74</v>
      </c>
      <c r="J32" s="190" t="s">
        <v>75</v>
      </c>
      <c r="K32" s="191"/>
    </row>
    <row r="33" spans="2:11" x14ac:dyDescent="0.3">
      <c r="C33" s="35"/>
      <c r="D33" s="41"/>
      <c r="E33" s="16">
        <v>0</v>
      </c>
      <c r="F33" s="17">
        <v>0</v>
      </c>
      <c r="G33" s="17">
        <v>0</v>
      </c>
      <c r="H33" s="17">
        <v>0</v>
      </c>
      <c r="I33" s="9">
        <f>E33*F33+G33+H33</f>
        <v>0</v>
      </c>
      <c r="J33" s="31"/>
      <c r="K33" s="31"/>
    </row>
    <row r="34" spans="2:11" x14ac:dyDescent="0.3">
      <c r="I34" s="9">
        <f>SUM(I33:I33)</f>
        <v>0</v>
      </c>
    </row>
    <row r="35" spans="2:11" x14ac:dyDescent="0.3">
      <c r="B35" s="4">
        <v>3</v>
      </c>
      <c r="C35" s="5" t="s">
        <v>55</v>
      </c>
    </row>
    <row r="36" spans="2:11" x14ac:dyDescent="0.3">
      <c r="B36" s="11"/>
      <c r="C36" s="13" t="s">
        <v>77</v>
      </c>
    </row>
    <row r="37" spans="2:11" x14ac:dyDescent="0.3">
      <c r="C37" s="13" t="s">
        <v>78</v>
      </c>
    </row>
    <row r="38" spans="2:11" x14ac:dyDescent="0.3">
      <c r="C38" s="13" t="s">
        <v>79</v>
      </c>
    </row>
    <row r="39" spans="2:11" x14ac:dyDescent="0.3">
      <c r="C39" s="13" t="s">
        <v>80</v>
      </c>
    </row>
    <row r="40" spans="2:11" x14ac:dyDescent="0.3">
      <c r="C40" s="13" t="s">
        <v>81</v>
      </c>
    </row>
    <row r="41" spans="2:11" x14ac:dyDescent="0.3">
      <c r="C41" s="6" t="s">
        <v>82</v>
      </c>
      <c r="D41" s="19" t="s">
        <v>69</v>
      </c>
      <c r="E41" s="34" t="s">
        <v>83</v>
      </c>
      <c r="F41" s="34" t="s">
        <v>84</v>
      </c>
      <c r="G41" s="19" t="s">
        <v>85</v>
      </c>
      <c r="H41" s="10" t="s">
        <v>86</v>
      </c>
      <c r="I41" s="10" t="s">
        <v>74</v>
      </c>
    </row>
    <row r="42" spans="2:11" ht="24" x14ac:dyDescent="0.35">
      <c r="C42" s="112" t="s">
        <v>281</v>
      </c>
      <c r="D42" s="113" t="s">
        <v>87</v>
      </c>
      <c r="E42" s="91" t="s">
        <v>88</v>
      </c>
      <c r="F42" s="90" t="s">
        <v>244</v>
      </c>
      <c r="G42" s="116">
        <v>1</v>
      </c>
      <c r="H42" s="71">
        <f>I42/G42</f>
        <v>230.57999999999998</v>
      </c>
      <c r="I42" s="118">
        <v>230.57999999999998</v>
      </c>
    </row>
    <row r="43" spans="2:11" ht="24" x14ac:dyDescent="0.35">
      <c r="C43" s="112" t="s">
        <v>282</v>
      </c>
      <c r="D43" s="113" t="s">
        <v>87</v>
      </c>
      <c r="E43" s="91" t="s">
        <v>88</v>
      </c>
      <c r="F43" s="90" t="s">
        <v>245</v>
      </c>
      <c r="G43" s="116">
        <v>3</v>
      </c>
      <c r="H43" s="71">
        <f t="shared" ref="H43:H53" si="0">I43/G43</f>
        <v>218.38</v>
      </c>
      <c r="I43" s="118">
        <v>655.14</v>
      </c>
    </row>
    <row r="44" spans="2:11" ht="14.5" x14ac:dyDescent="0.35">
      <c r="C44" s="112" t="s">
        <v>283</v>
      </c>
      <c r="D44" s="113" t="s">
        <v>87</v>
      </c>
      <c r="E44" s="91" t="s">
        <v>88</v>
      </c>
      <c r="F44" s="90" t="s">
        <v>246</v>
      </c>
      <c r="G44" s="116">
        <v>1</v>
      </c>
      <c r="H44" s="71">
        <f t="shared" si="0"/>
        <v>230.57999999999998</v>
      </c>
      <c r="I44" s="118">
        <v>230.57999999999998</v>
      </c>
    </row>
    <row r="45" spans="2:11" ht="14.5" x14ac:dyDescent="0.35">
      <c r="C45" s="112" t="s">
        <v>284</v>
      </c>
      <c r="D45" s="113" t="s">
        <v>87</v>
      </c>
      <c r="E45" s="91" t="s">
        <v>88</v>
      </c>
      <c r="F45" s="90" t="s">
        <v>247</v>
      </c>
      <c r="G45" s="116">
        <v>2</v>
      </c>
      <c r="H45" s="71">
        <f t="shared" si="0"/>
        <v>242.78</v>
      </c>
      <c r="I45" s="118">
        <v>485.56</v>
      </c>
    </row>
    <row r="46" spans="2:11" ht="14.5" x14ac:dyDescent="0.35">
      <c r="C46" s="112" t="s">
        <v>285</v>
      </c>
      <c r="D46" s="113" t="s">
        <v>87</v>
      </c>
      <c r="E46" s="91" t="s">
        <v>88</v>
      </c>
      <c r="F46" s="90" t="s">
        <v>248</v>
      </c>
      <c r="G46" s="116">
        <v>1</v>
      </c>
      <c r="H46" s="71">
        <f t="shared" si="0"/>
        <v>201.3</v>
      </c>
      <c r="I46" s="118">
        <v>201.3</v>
      </c>
    </row>
    <row r="47" spans="2:11" ht="24" x14ac:dyDescent="0.35">
      <c r="C47" s="112" t="s">
        <v>286</v>
      </c>
      <c r="D47" s="113" t="s">
        <v>87</v>
      </c>
      <c r="E47" s="91" t="s">
        <v>89</v>
      </c>
      <c r="F47" s="90" t="s">
        <v>249</v>
      </c>
      <c r="G47" s="116">
        <v>2</v>
      </c>
      <c r="H47" s="71">
        <f t="shared" si="0"/>
        <v>209.56</v>
      </c>
      <c r="I47" s="118">
        <v>419.12</v>
      </c>
    </row>
    <row r="48" spans="2:11" ht="24" x14ac:dyDescent="0.35">
      <c r="C48" s="112" t="s">
        <v>321</v>
      </c>
      <c r="D48" s="113" t="s">
        <v>87</v>
      </c>
      <c r="E48" s="91" t="s">
        <v>88</v>
      </c>
      <c r="F48" s="90" t="s">
        <v>250</v>
      </c>
      <c r="G48" s="116">
        <v>3</v>
      </c>
      <c r="H48" s="71">
        <f t="shared" si="0"/>
        <v>234.36</v>
      </c>
      <c r="I48" s="118">
        <v>703.08</v>
      </c>
    </row>
    <row r="49" spans="2:11" ht="23.5" x14ac:dyDescent="0.3">
      <c r="C49" s="112" t="s">
        <v>287</v>
      </c>
      <c r="D49" s="113" t="s">
        <v>87</v>
      </c>
      <c r="E49" s="91" t="s">
        <v>88</v>
      </c>
      <c r="F49" s="90" t="s">
        <v>251</v>
      </c>
      <c r="G49" s="117">
        <v>4</v>
      </c>
      <c r="H49" s="71">
        <f t="shared" si="0"/>
        <v>221.96</v>
      </c>
      <c r="I49" s="118">
        <v>887.84</v>
      </c>
    </row>
    <row r="50" spans="2:11" ht="24" x14ac:dyDescent="0.35">
      <c r="C50" s="112" t="s">
        <v>287</v>
      </c>
      <c r="D50" s="113" t="s">
        <v>87</v>
      </c>
      <c r="E50" s="91" t="s">
        <v>88</v>
      </c>
      <c r="F50" s="90" t="s">
        <v>252</v>
      </c>
      <c r="G50" s="116">
        <v>2</v>
      </c>
      <c r="H50" s="71">
        <f t="shared" si="0"/>
        <v>221.96</v>
      </c>
      <c r="I50" s="118">
        <v>443.92</v>
      </c>
    </row>
    <row r="51" spans="2:11" ht="24" x14ac:dyDescent="0.35">
      <c r="C51" s="112" t="s">
        <v>276</v>
      </c>
      <c r="D51" s="114" t="s">
        <v>288</v>
      </c>
      <c r="E51" s="91" t="s">
        <v>89</v>
      </c>
      <c r="F51" s="90" t="s">
        <v>253</v>
      </c>
      <c r="G51" s="116">
        <v>1</v>
      </c>
      <c r="H51" s="71">
        <f t="shared" si="0"/>
        <v>209.56</v>
      </c>
      <c r="I51" s="118">
        <v>209.56</v>
      </c>
    </row>
    <row r="52" spans="2:11" ht="24" x14ac:dyDescent="0.35">
      <c r="C52" s="112" t="s">
        <v>289</v>
      </c>
      <c r="D52" s="113" t="s">
        <v>87</v>
      </c>
      <c r="E52" s="91" t="s">
        <v>89</v>
      </c>
      <c r="F52" s="90" t="s">
        <v>254</v>
      </c>
      <c r="G52" s="116">
        <v>1</v>
      </c>
      <c r="H52" s="71">
        <f t="shared" si="0"/>
        <v>209.56</v>
      </c>
      <c r="I52" s="170">
        <v>209.56</v>
      </c>
      <c r="K52" s="169"/>
    </row>
    <row r="53" spans="2:11" ht="35.5" x14ac:dyDescent="0.35">
      <c r="C53" s="112" t="s">
        <v>291</v>
      </c>
      <c r="D53" s="113" t="s">
        <v>290</v>
      </c>
      <c r="E53" s="115" t="s">
        <v>243</v>
      </c>
      <c r="F53" s="90" t="s">
        <v>255</v>
      </c>
      <c r="G53" s="116">
        <v>1</v>
      </c>
      <c r="H53" s="71">
        <f t="shared" si="0"/>
        <v>321.15999999999997</v>
      </c>
      <c r="I53" s="118">
        <v>321.15999999999997</v>
      </c>
    </row>
    <row r="54" spans="2:11" x14ac:dyDescent="0.3">
      <c r="I54" s="64">
        <f>SUM(I42:I53)</f>
        <v>4997.4000000000005</v>
      </c>
    </row>
    <row r="55" spans="2:11" x14ac:dyDescent="0.3">
      <c r="B55" s="29">
        <v>4</v>
      </c>
      <c r="C55" s="30" t="s">
        <v>90</v>
      </c>
      <c r="D55" s="19"/>
    </row>
    <row r="56" spans="2:11" x14ac:dyDescent="0.3">
      <c r="C56" s="13" t="s">
        <v>91</v>
      </c>
    </row>
    <row r="57" spans="2:11" x14ac:dyDescent="0.3">
      <c r="C57" s="13" t="s">
        <v>92</v>
      </c>
    </row>
    <row r="58" spans="2:11" x14ac:dyDescent="0.3">
      <c r="C58" s="13" t="s">
        <v>93</v>
      </c>
    </row>
    <row r="59" spans="2:11" x14ac:dyDescent="0.3">
      <c r="C59" s="13" t="s">
        <v>81</v>
      </c>
    </row>
    <row r="60" spans="2:11" x14ac:dyDescent="0.3">
      <c r="C60" s="6" t="s">
        <v>94</v>
      </c>
      <c r="D60" s="68" t="s">
        <v>69</v>
      </c>
      <c r="E60" s="69" t="s">
        <v>83</v>
      </c>
      <c r="F60" s="69" t="s">
        <v>84</v>
      </c>
      <c r="G60" s="10" t="s">
        <v>95</v>
      </c>
      <c r="H60" s="10" t="s">
        <v>86</v>
      </c>
      <c r="I60" s="10" t="s">
        <v>74</v>
      </c>
    </row>
    <row r="61" spans="2:11" x14ac:dyDescent="0.3">
      <c r="C61" s="35"/>
      <c r="D61" s="68"/>
      <c r="E61" s="68"/>
      <c r="F61" s="68"/>
      <c r="G61" s="16">
        <v>0</v>
      </c>
      <c r="H61" s="71">
        <v>0</v>
      </c>
      <c r="I61" s="45">
        <f>G61*H61</f>
        <v>0</v>
      </c>
    </row>
    <row r="62" spans="2:11" x14ac:dyDescent="0.3">
      <c r="I62" s="45">
        <f>SUM(I61:I61)</f>
        <v>0</v>
      </c>
    </row>
    <row r="63" spans="2:11" x14ac:dyDescent="0.3">
      <c r="C63" s="2" t="s">
        <v>30</v>
      </c>
    </row>
    <row r="64" spans="2:11" x14ac:dyDescent="0.3">
      <c r="C64" s="2" t="s">
        <v>31</v>
      </c>
    </row>
    <row r="65" spans="3:3" x14ac:dyDescent="0.3">
      <c r="C65" s="2" t="s">
        <v>32</v>
      </c>
    </row>
  </sheetData>
  <mergeCells count="4">
    <mergeCell ref="J32:K32"/>
    <mergeCell ref="K4:L4"/>
    <mergeCell ref="K10:L10"/>
    <mergeCell ref="K7:L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AD8A0-47D0-4B6A-ABC3-BA0FE5EBB0FD}">
  <dimension ref="A1:O24"/>
  <sheetViews>
    <sheetView topLeftCell="E1" workbookViewId="0">
      <selection activeCell="R6" sqref="R6"/>
    </sheetView>
  </sheetViews>
  <sheetFormatPr defaultRowHeight="14.5" x14ac:dyDescent="0.35"/>
  <cols>
    <col min="1" max="1" width="13.7265625" customWidth="1"/>
    <col min="2" max="2" width="32.7265625" customWidth="1"/>
    <col min="3" max="3" width="12.54296875" customWidth="1"/>
    <col min="4" max="4" width="15.26953125" customWidth="1"/>
    <col min="5" max="5" width="39.81640625" customWidth="1"/>
    <col min="6" max="6" width="13.7265625" customWidth="1"/>
    <col min="8" max="10" width="11.7265625" customWidth="1"/>
    <col min="11" max="11" width="12.81640625" customWidth="1"/>
    <col min="12" max="12" width="16.7265625" customWidth="1"/>
    <col min="13" max="13" width="15" customWidth="1"/>
    <col min="14" max="14" width="51" customWidth="1"/>
  </cols>
  <sheetData>
    <row r="1" spans="1:15" ht="15.5" x14ac:dyDescent="0.35">
      <c r="A1" s="195" t="s">
        <v>128</v>
      </c>
      <c r="B1" s="195"/>
      <c r="C1" s="195"/>
      <c r="D1" s="195"/>
      <c r="E1" s="195"/>
      <c r="F1" s="72"/>
      <c r="G1" s="72"/>
      <c r="H1" s="72"/>
      <c r="I1" s="72"/>
      <c r="J1" s="72"/>
      <c r="K1" s="72"/>
      <c r="L1" s="72"/>
      <c r="M1" s="72"/>
    </row>
    <row r="2" spans="1:15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5" ht="56" customHeight="1" x14ac:dyDescent="0.35">
      <c r="A3" s="76" t="s">
        <v>129</v>
      </c>
      <c r="B3" s="76" t="s">
        <v>130</v>
      </c>
      <c r="C3" s="75" t="s">
        <v>131</v>
      </c>
      <c r="D3" s="171" t="s">
        <v>257</v>
      </c>
      <c r="E3" s="172" t="s">
        <v>132</v>
      </c>
      <c r="F3" s="173" t="s">
        <v>133</v>
      </c>
      <c r="G3" s="172" t="s">
        <v>134</v>
      </c>
      <c r="H3" s="172" t="s">
        <v>135</v>
      </c>
      <c r="I3" s="174" t="s">
        <v>297</v>
      </c>
      <c r="J3" s="174" t="s">
        <v>298</v>
      </c>
      <c r="K3" s="172" t="s">
        <v>136</v>
      </c>
      <c r="L3" s="173" t="s">
        <v>137</v>
      </c>
      <c r="M3" s="173" t="s">
        <v>138</v>
      </c>
      <c r="N3" s="172" t="s">
        <v>139</v>
      </c>
    </row>
    <row r="4" spans="1:15" ht="35.5" x14ac:dyDescent="0.35">
      <c r="A4" s="109" t="s">
        <v>140</v>
      </c>
      <c r="B4" s="104" t="s">
        <v>88</v>
      </c>
      <c r="C4" s="103" t="s">
        <v>244</v>
      </c>
      <c r="D4" s="146">
        <v>45694</v>
      </c>
      <c r="E4" s="147" t="s">
        <v>299</v>
      </c>
      <c r="F4" s="148">
        <v>189</v>
      </c>
      <c r="G4" s="148">
        <v>41.58</v>
      </c>
      <c r="H4" s="148">
        <v>230.58</v>
      </c>
      <c r="I4" s="148">
        <v>41.58</v>
      </c>
      <c r="J4" s="148">
        <v>230.58</v>
      </c>
      <c r="K4" s="149" t="s">
        <v>258</v>
      </c>
      <c r="L4" s="146">
        <v>45708</v>
      </c>
      <c r="M4" s="149" t="s">
        <v>300</v>
      </c>
      <c r="N4" s="110" t="s">
        <v>270</v>
      </c>
    </row>
    <row r="5" spans="1:15" ht="24" x14ac:dyDescent="0.35">
      <c r="A5" s="109" t="s">
        <v>140</v>
      </c>
      <c r="B5" s="104" t="s">
        <v>88</v>
      </c>
      <c r="C5" s="103" t="s">
        <v>245</v>
      </c>
      <c r="D5" s="146">
        <v>45698</v>
      </c>
      <c r="E5" s="147" t="s">
        <v>301</v>
      </c>
      <c r="F5" s="148">
        <v>537</v>
      </c>
      <c r="G5" s="148">
        <v>118.14</v>
      </c>
      <c r="H5" s="148">
        <v>655.14</v>
      </c>
      <c r="I5" s="148">
        <v>118.14</v>
      </c>
      <c r="J5" s="148">
        <v>655.14</v>
      </c>
      <c r="K5" s="149" t="s">
        <v>259</v>
      </c>
      <c r="L5" s="146">
        <v>45709</v>
      </c>
      <c r="M5" s="149" t="s">
        <v>302</v>
      </c>
      <c r="N5" s="110" t="s">
        <v>271</v>
      </c>
    </row>
    <row r="6" spans="1:15" ht="24" x14ac:dyDescent="0.35">
      <c r="A6" s="109" t="s">
        <v>140</v>
      </c>
      <c r="B6" s="104" t="s">
        <v>88</v>
      </c>
      <c r="C6" s="103" t="s">
        <v>246</v>
      </c>
      <c r="D6" s="146">
        <v>45734</v>
      </c>
      <c r="E6" s="147" t="s">
        <v>303</v>
      </c>
      <c r="F6" s="148">
        <v>189</v>
      </c>
      <c r="G6" s="148">
        <v>41.58</v>
      </c>
      <c r="H6" s="148">
        <v>230.58</v>
      </c>
      <c r="I6" s="148">
        <v>41.58</v>
      </c>
      <c r="J6" s="148">
        <v>230.58</v>
      </c>
      <c r="K6" s="149" t="s">
        <v>260</v>
      </c>
      <c r="L6" s="146">
        <v>45748</v>
      </c>
      <c r="M6" s="149" t="s">
        <v>304</v>
      </c>
      <c r="N6" s="110" t="s">
        <v>272</v>
      </c>
    </row>
    <row r="7" spans="1:15" ht="24" x14ac:dyDescent="0.35">
      <c r="A7" s="109" t="s">
        <v>140</v>
      </c>
      <c r="B7" s="104" t="s">
        <v>88</v>
      </c>
      <c r="C7" s="103" t="s">
        <v>247</v>
      </c>
      <c r="D7" s="146">
        <v>45768</v>
      </c>
      <c r="E7" s="147" t="s">
        <v>305</v>
      </c>
      <c r="F7" s="148">
        <v>398</v>
      </c>
      <c r="G7" s="148">
        <v>87.56</v>
      </c>
      <c r="H7" s="148">
        <v>485.56</v>
      </c>
      <c r="I7" s="148">
        <v>87.56</v>
      </c>
      <c r="J7" s="148">
        <v>485.56</v>
      </c>
      <c r="K7" s="149" t="s">
        <v>261</v>
      </c>
      <c r="L7" s="146">
        <v>45782</v>
      </c>
      <c r="M7" s="149" t="s">
        <v>306</v>
      </c>
      <c r="N7" s="110" t="s">
        <v>273</v>
      </c>
    </row>
    <row r="8" spans="1:15" ht="24" x14ac:dyDescent="0.35">
      <c r="A8" s="109" t="s">
        <v>140</v>
      </c>
      <c r="B8" s="104" t="s">
        <v>88</v>
      </c>
      <c r="C8" s="103" t="s">
        <v>248</v>
      </c>
      <c r="D8" s="146">
        <v>45814</v>
      </c>
      <c r="E8" s="147" t="s">
        <v>307</v>
      </c>
      <c r="F8" s="148">
        <v>165</v>
      </c>
      <c r="G8" s="148">
        <v>36.299999999999997</v>
      </c>
      <c r="H8" s="148">
        <v>201.3</v>
      </c>
      <c r="I8" s="148">
        <v>36.299999999999997</v>
      </c>
      <c r="J8" s="148">
        <v>201.3</v>
      </c>
      <c r="K8" s="149" t="s">
        <v>262</v>
      </c>
      <c r="L8" s="146">
        <v>45828</v>
      </c>
      <c r="M8" s="149" t="s">
        <v>308</v>
      </c>
      <c r="N8" s="110" t="s">
        <v>274</v>
      </c>
    </row>
    <row r="9" spans="1:15" ht="35.5" x14ac:dyDescent="0.35">
      <c r="A9" s="109" t="s">
        <v>140</v>
      </c>
      <c r="B9" s="104" t="s">
        <v>89</v>
      </c>
      <c r="C9" s="103" t="s">
        <v>249</v>
      </c>
      <c r="D9" s="146">
        <v>45944</v>
      </c>
      <c r="E9" s="147" t="s">
        <v>309</v>
      </c>
      <c r="F9" s="148">
        <v>338</v>
      </c>
      <c r="G9" s="148">
        <v>81.12</v>
      </c>
      <c r="H9" s="148">
        <v>419.12</v>
      </c>
      <c r="I9" s="148">
        <v>81.12</v>
      </c>
      <c r="J9" s="148">
        <v>419.12</v>
      </c>
      <c r="K9" s="149" t="s">
        <v>263</v>
      </c>
      <c r="L9" s="146">
        <v>45951</v>
      </c>
      <c r="M9" s="149" t="s">
        <v>310</v>
      </c>
      <c r="N9" s="110" t="s">
        <v>278</v>
      </c>
    </row>
    <row r="10" spans="1:15" ht="24" x14ac:dyDescent="0.35">
      <c r="A10" s="109" t="s">
        <v>140</v>
      </c>
      <c r="B10" s="104" t="s">
        <v>88</v>
      </c>
      <c r="C10" s="103" t="s">
        <v>250</v>
      </c>
      <c r="D10" s="146">
        <v>45945</v>
      </c>
      <c r="E10" s="147" t="s">
        <v>141</v>
      </c>
      <c r="F10" s="148">
        <v>567</v>
      </c>
      <c r="G10" s="148">
        <v>136.08000000000001</v>
      </c>
      <c r="H10" s="148">
        <v>703.08</v>
      </c>
      <c r="I10" s="148">
        <v>136.08000000000001</v>
      </c>
      <c r="J10" s="148">
        <v>703.08</v>
      </c>
      <c r="K10" s="149" t="s">
        <v>264</v>
      </c>
      <c r="L10" s="146">
        <v>45959</v>
      </c>
      <c r="M10" s="149" t="s">
        <v>311</v>
      </c>
      <c r="N10" s="110" t="s">
        <v>320</v>
      </c>
    </row>
    <row r="11" spans="1:15" s="72" customFormat="1" ht="27" customHeight="1" x14ac:dyDescent="0.25">
      <c r="A11" s="109" t="s">
        <v>140</v>
      </c>
      <c r="B11" s="104" t="s">
        <v>88</v>
      </c>
      <c r="C11" s="103" t="s">
        <v>251</v>
      </c>
      <c r="D11" s="146">
        <v>45980</v>
      </c>
      <c r="E11" s="147" t="s">
        <v>141</v>
      </c>
      <c r="F11" s="148">
        <v>716</v>
      </c>
      <c r="G11" s="148">
        <v>171.84</v>
      </c>
      <c r="H11" s="148">
        <v>887.84</v>
      </c>
      <c r="I11" s="148">
        <v>171.84</v>
      </c>
      <c r="J11" s="148">
        <v>887.84</v>
      </c>
      <c r="K11" s="149" t="s">
        <v>265</v>
      </c>
      <c r="L11" s="146">
        <v>45994</v>
      </c>
      <c r="M11" s="149" t="s">
        <v>312</v>
      </c>
      <c r="N11" s="110" t="s">
        <v>275</v>
      </c>
      <c r="O11" s="111"/>
    </row>
    <row r="12" spans="1:15" ht="47" x14ac:dyDescent="0.35">
      <c r="A12" s="109" t="s">
        <v>140</v>
      </c>
      <c r="B12" s="104" t="s">
        <v>88</v>
      </c>
      <c r="C12" s="103" t="s">
        <v>252</v>
      </c>
      <c r="D12" s="146">
        <v>45980</v>
      </c>
      <c r="E12" s="150" t="s">
        <v>313</v>
      </c>
      <c r="F12" s="148">
        <v>358</v>
      </c>
      <c r="G12" s="148">
        <v>85.92</v>
      </c>
      <c r="H12" s="148">
        <v>443.92</v>
      </c>
      <c r="I12" s="148">
        <v>85.92</v>
      </c>
      <c r="J12" s="148">
        <v>443.92</v>
      </c>
      <c r="K12" s="149" t="s">
        <v>266</v>
      </c>
      <c r="L12" s="146">
        <v>45994</v>
      </c>
      <c r="M12" s="149" t="s">
        <v>314</v>
      </c>
      <c r="N12" s="110" t="s">
        <v>275</v>
      </c>
    </row>
    <row r="13" spans="1:15" ht="24" x14ac:dyDescent="0.35">
      <c r="A13" s="109" t="s">
        <v>140</v>
      </c>
      <c r="B13" s="104" t="s">
        <v>89</v>
      </c>
      <c r="C13" s="103" t="s">
        <v>253</v>
      </c>
      <c r="D13" s="146">
        <v>46001</v>
      </c>
      <c r="E13" s="147" t="s">
        <v>315</v>
      </c>
      <c r="F13" s="148">
        <v>169</v>
      </c>
      <c r="G13" s="148">
        <v>40.56</v>
      </c>
      <c r="H13" s="148">
        <v>209.56</v>
      </c>
      <c r="I13" s="148">
        <v>40.56</v>
      </c>
      <c r="J13" s="148">
        <v>209.56</v>
      </c>
      <c r="K13" s="149" t="s">
        <v>267</v>
      </c>
      <c r="L13" s="146">
        <v>46014</v>
      </c>
      <c r="M13" s="149" t="s">
        <v>316</v>
      </c>
      <c r="N13" s="110" t="s">
        <v>277</v>
      </c>
    </row>
    <row r="14" spans="1:15" ht="24" x14ac:dyDescent="0.35">
      <c r="A14" s="109" t="s">
        <v>140</v>
      </c>
      <c r="B14" s="104" t="s">
        <v>89</v>
      </c>
      <c r="C14" s="103" t="s">
        <v>254</v>
      </c>
      <c r="D14" s="146">
        <v>46002</v>
      </c>
      <c r="E14" s="147" t="s">
        <v>317</v>
      </c>
      <c r="F14" s="148">
        <v>169</v>
      </c>
      <c r="G14" s="148">
        <v>40.56</v>
      </c>
      <c r="H14" s="148">
        <v>209.56</v>
      </c>
      <c r="I14" s="148" t="s">
        <v>323</v>
      </c>
      <c r="J14" s="148">
        <v>209.56</v>
      </c>
      <c r="K14" s="149" t="s">
        <v>268</v>
      </c>
      <c r="L14" s="146">
        <v>46009</v>
      </c>
      <c r="M14" s="149" t="s">
        <v>318</v>
      </c>
      <c r="N14" s="110" t="s">
        <v>280</v>
      </c>
    </row>
    <row r="15" spans="1:15" ht="24" x14ac:dyDescent="0.35">
      <c r="A15" s="109" t="s">
        <v>140</v>
      </c>
      <c r="B15" s="104" t="s">
        <v>243</v>
      </c>
      <c r="C15" s="103" t="s">
        <v>255</v>
      </c>
      <c r="D15" s="146">
        <v>46003</v>
      </c>
      <c r="E15" s="147" t="s">
        <v>256</v>
      </c>
      <c r="F15" s="148">
        <v>259</v>
      </c>
      <c r="G15" s="148">
        <v>62.16</v>
      </c>
      <c r="H15" s="148">
        <v>321.16000000000003</v>
      </c>
      <c r="I15" s="148">
        <v>62.16</v>
      </c>
      <c r="J15" s="148">
        <v>321.16000000000003</v>
      </c>
      <c r="K15" s="149" t="s">
        <v>269</v>
      </c>
      <c r="L15" s="146">
        <v>46010</v>
      </c>
      <c r="M15" s="149" t="s">
        <v>319</v>
      </c>
      <c r="N15" s="110" t="s">
        <v>279</v>
      </c>
    </row>
    <row r="16" spans="1:15" x14ac:dyDescent="0.35">
      <c r="F16" s="108">
        <f>SUM(F4:F15)</f>
        <v>4054</v>
      </c>
      <c r="G16" s="108">
        <f>SUM(G4:G15)</f>
        <v>943.4</v>
      </c>
      <c r="H16" s="108">
        <f>SUM(H4:H15)</f>
        <v>4997.4000000000005</v>
      </c>
      <c r="I16" s="145"/>
      <c r="J16" s="145"/>
    </row>
    <row r="17" spans="1:11" x14ac:dyDescent="0.35">
      <c r="A17" t="s">
        <v>242</v>
      </c>
    </row>
    <row r="18" spans="1:11" x14ac:dyDescent="0.35">
      <c r="J18" s="44"/>
      <c r="K18" s="145"/>
    </row>
    <row r="24" spans="1:11" x14ac:dyDescent="0.35">
      <c r="K24" t="s">
        <v>242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D641-9730-4F4E-B5F6-CD76837C97BA}">
  <dimension ref="A1:S128"/>
  <sheetViews>
    <sheetView topLeftCell="A82" zoomScale="86" zoomScaleNormal="86" workbookViewId="0">
      <selection activeCell="O123" sqref="O123"/>
    </sheetView>
  </sheetViews>
  <sheetFormatPr defaultColWidth="8.7265625" defaultRowHeight="11.5" x14ac:dyDescent="0.25"/>
  <cols>
    <col min="1" max="2" width="8.7265625" style="61"/>
    <col min="3" max="3" width="10.453125" style="61" customWidth="1"/>
    <col min="4" max="4" width="20.81640625" style="61" customWidth="1"/>
    <col min="5" max="5" width="8.7265625" style="61"/>
    <col min="6" max="6" width="23.7265625" style="61" customWidth="1"/>
    <col min="7" max="7" width="8.7265625" style="61"/>
    <col min="8" max="8" width="21.453125" style="61" customWidth="1"/>
    <col min="9" max="9" width="8.7265625" style="61"/>
    <col min="10" max="10" width="12.26953125" style="61" customWidth="1"/>
    <col min="11" max="14" width="8.7265625" style="61"/>
    <col min="15" max="15" width="13.1796875" style="61" customWidth="1"/>
    <col min="16" max="16" width="45.81640625" style="61" customWidth="1"/>
    <col min="17" max="16384" width="8.7265625" style="61"/>
  </cols>
  <sheetData>
    <row r="1" spans="1:16" ht="15.5" hidden="1" customHeight="1" x14ac:dyDescent="0.25">
      <c r="A1" s="196" t="s">
        <v>96</v>
      </c>
      <c r="B1" s="196"/>
      <c r="C1" s="19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6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ht="46" x14ac:dyDescent="0.25">
      <c r="A3" s="88" t="s">
        <v>97</v>
      </c>
      <c r="B3" s="88" t="s">
        <v>98</v>
      </c>
      <c r="C3" s="88" t="s">
        <v>99</v>
      </c>
      <c r="D3" s="88" t="s">
        <v>100</v>
      </c>
      <c r="E3" s="88" t="s">
        <v>101</v>
      </c>
      <c r="F3" s="88" t="s">
        <v>324</v>
      </c>
      <c r="G3" s="88" t="s">
        <v>102</v>
      </c>
      <c r="H3" s="88" t="s">
        <v>103</v>
      </c>
      <c r="I3" s="88" t="s">
        <v>239</v>
      </c>
      <c r="J3" s="88" t="s">
        <v>104</v>
      </c>
      <c r="K3" s="88" t="s">
        <v>105</v>
      </c>
      <c r="L3" s="88" t="s">
        <v>106</v>
      </c>
      <c r="M3" s="88" t="s">
        <v>107</v>
      </c>
      <c r="N3" s="88" t="s">
        <v>108</v>
      </c>
      <c r="O3" s="88" t="s">
        <v>109</v>
      </c>
      <c r="P3" s="74" t="s">
        <v>110</v>
      </c>
    </row>
    <row r="4" spans="1:16" ht="14" x14ac:dyDescent="0.3">
      <c r="A4" s="103" t="s">
        <v>111</v>
      </c>
      <c r="B4" s="103" t="s">
        <v>112</v>
      </c>
      <c r="C4" s="103" t="s">
        <v>113</v>
      </c>
      <c r="D4" s="104" t="s">
        <v>114</v>
      </c>
      <c r="E4" s="105">
        <v>5303838</v>
      </c>
      <c r="F4" s="104" t="s">
        <v>115</v>
      </c>
      <c r="G4" s="103" t="s">
        <v>116</v>
      </c>
      <c r="H4" s="104" t="s">
        <v>226</v>
      </c>
      <c r="I4" s="103" t="s">
        <v>123</v>
      </c>
      <c r="J4" s="106">
        <v>45716</v>
      </c>
      <c r="K4" s="105">
        <v>250599</v>
      </c>
      <c r="L4" s="107">
        <v>3350</v>
      </c>
      <c r="M4" s="92">
        <v>1105.5</v>
      </c>
      <c r="N4" s="92">
        <v>26.8</v>
      </c>
      <c r="O4" s="92">
        <v>4482.3</v>
      </c>
      <c r="P4" s="73" t="s">
        <v>117</v>
      </c>
    </row>
    <row r="5" spans="1:16" ht="14" x14ac:dyDescent="0.3">
      <c r="A5" s="103" t="s">
        <v>111</v>
      </c>
      <c r="B5" s="103" t="s">
        <v>112</v>
      </c>
      <c r="C5" s="103" t="s">
        <v>113</v>
      </c>
      <c r="D5" s="104" t="s">
        <v>114</v>
      </c>
      <c r="E5" s="105">
        <v>5303838</v>
      </c>
      <c r="F5" s="104" t="s">
        <v>115</v>
      </c>
      <c r="G5" s="103" t="s">
        <v>116</v>
      </c>
      <c r="H5" s="104" t="s">
        <v>226</v>
      </c>
      <c r="I5" s="103" t="s">
        <v>227</v>
      </c>
      <c r="J5" s="106">
        <v>45716</v>
      </c>
      <c r="K5" s="105">
        <v>250599</v>
      </c>
      <c r="L5" s="107">
        <v>3350</v>
      </c>
      <c r="M5" s="93">
        <v>1105.5</v>
      </c>
      <c r="N5" s="93">
        <v>26.8</v>
      </c>
      <c r="O5" s="93">
        <v>4482.3</v>
      </c>
      <c r="P5" s="73" t="s">
        <v>117</v>
      </c>
    </row>
    <row r="6" spans="1:16" ht="14" x14ac:dyDescent="0.3">
      <c r="A6" s="94" t="s">
        <v>111</v>
      </c>
      <c r="B6" s="94" t="s">
        <v>112</v>
      </c>
      <c r="C6" s="94" t="s">
        <v>113</v>
      </c>
      <c r="D6" s="95" t="s">
        <v>114</v>
      </c>
      <c r="E6" s="96">
        <v>5303838</v>
      </c>
      <c r="F6" s="104" t="s">
        <v>115</v>
      </c>
      <c r="G6" s="94" t="s">
        <v>116</v>
      </c>
      <c r="H6" s="95" t="s">
        <v>226</v>
      </c>
      <c r="I6" s="94" t="s">
        <v>228</v>
      </c>
      <c r="J6" s="97">
        <v>45747</v>
      </c>
      <c r="K6" s="96">
        <v>252487</v>
      </c>
      <c r="L6" s="93">
        <v>3350</v>
      </c>
      <c r="M6" s="93">
        <v>1105.5</v>
      </c>
      <c r="N6" s="93">
        <v>26.8</v>
      </c>
      <c r="O6" s="93">
        <v>4482.3</v>
      </c>
      <c r="P6" s="73" t="s">
        <v>117</v>
      </c>
    </row>
    <row r="7" spans="1:16" ht="14" x14ac:dyDescent="0.3">
      <c r="A7" s="98" t="s">
        <v>111</v>
      </c>
      <c r="B7" s="98" t="s">
        <v>112</v>
      </c>
      <c r="C7" s="98" t="s">
        <v>113</v>
      </c>
      <c r="D7" s="99" t="s">
        <v>114</v>
      </c>
      <c r="E7" s="100">
        <v>5303838</v>
      </c>
      <c r="F7" s="104" t="s">
        <v>115</v>
      </c>
      <c r="G7" s="98" t="s">
        <v>116</v>
      </c>
      <c r="H7" s="99" t="s">
        <v>226</v>
      </c>
      <c r="I7" s="98" t="s">
        <v>229</v>
      </c>
      <c r="J7" s="101">
        <v>45777</v>
      </c>
      <c r="K7" s="100">
        <v>254398</v>
      </c>
      <c r="L7" s="92">
        <v>3350</v>
      </c>
      <c r="M7" s="92">
        <v>1105.5</v>
      </c>
      <c r="N7" s="92">
        <v>26.8</v>
      </c>
      <c r="O7" s="92">
        <v>4482.3</v>
      </c>
      <c r="P7" s="73" t="s">
        <v>117</v>
      </c>
    </row>
    <row r="8" spans="1:16" ht="14" x14ac:dyDescent="0.3">
      <c r="A8" s="94" t="s">
        <v>111</v>
      </c>
      <c r="B8" s="94" t="s">
        <v>112</v>
      </c>
      <c r="C8" s="94" t="s">
        <v>113</v>
      </c>
      <c r="D8" s="95" t="s">
        <v>114</v>
      </c>
      <c r="E8" s="96">
        <v>5303838</v>
      </c>
      <c r="F8" s="104" t="s">
        <v>115</v>
      </c>
      <c r="G8" s="94" t="s">
        <v>116</v>
      </c>
      <c r="H8" s="95" t="s">
        <v>226</v>
      </c>
      <c r="I8" s="94" t="s">
        <v>230</v>
      </c>
      <c r="J8" s="97">
        <v>45808</v>
      </c>
      <c r="K8" s="96">
        <v>256387</v>
      </c>
      <c r="L8" s="93">
        <v>3350</v>
      </c>
      <c r="M8" s="93">
        <v>1105.5</v>
      </c>
      <c r="N8" s="93">
        <v>26.8</v>
      </c>
      <c r="O8" s="93">
        <v>4482.3</v>
      </c>
      <c r="P8" s="73" t="s">
        <v>117</v>
      </c>
    </row>
    <row r="9" spans="1:16" ht="14" x14ac:dyDescent="0.3">
      <c r="A9" s="98" t="s">
        <v>111</v>
      </c>
      <c r="B9" s="98" t="s">
        <v>112</v>
      </c>
      <c r="C9" s="98" t="s">
        <v>113</v>
      </c>
      <c r="D9" s="99" t="s">
        <v>114</v>
      </c>
      <c r="E9" s="100">
        <v>5303838</v>
      </c>
      <c r="F9" s="104" t="s">
        <v>115</v>
      </c>
      <c r="G9" s="98" t="s">
        <v>116</v>
      </c>
      <c r="H9" s="99" t="s">
        <v>226</v>
      </c>
      <c r="I9" s="98" t="s">
        <v>231</v>
      </c>
      <c r="J9" s="101">
        <v>45838</v>
      </c>
      <c r="K9" s="100">
        <v>258666</v>
      </c>
      <c r="L9" s="92">
        <v>3350</v>
      </c>
      <c r="M9" s="92">
        <v>1105.5</v>
      </c>
      <c r="N9" s="92">
        <v>26.8</v>
      </c>
      <c r="O9" s="92">
        <v>4482.3</v>
      </c>
      <c r="P9" s="73" t="s">
        <v>117</v>
      </c>
    </row>
    <row r="10" spans="1:16" ht="14" x14ac:dyDescent="0.3">
      <c r="A10" s="94" t="s">
        <v>111</v>
      </c>
      <c r="B10" s="94" t="s">
        <v>112</v>
      </c>
      <c r="C10" s="94" t="s">
        <v>113</v>
      </c>
      <c r="D10" s="95" t="s">
        <v>114</v>
      </c>
      <c r="E10" s="96">
        <v>5303838</v>
      </c>
      <c r="F10" s="104" t="s">
        <v>115</v>
      </c>
      <c r="G10" s="94" t="s">
        <v>116</v>
      </c>
      <c r="H10" s="95" t="s">
        <v>226</v>
      </c>
      <c r="I10" s="94" t="s">
        <v>232</v>
      </c>
      <c r="J10" s="97">
        <v>45869</v>
      </c>
      <c r="K10" s="96">
        <v>260762</v>
      </c>
      <c r="L10" s="93">
        <v>3901.9</v>
      </c>
      <c r="M10" s="93">
        <v>1287.6300000000001</v>
      </c>
      <c r="N10" s="93">
        <v>31.22</v>
      </c>
      <c r="O10" s="93">
        <v>5220.75</v>
      </c>
      <c r="P10" s="73" t="s">
        <v>117</v>
      </c>
    </row>
    <row r="11" spans="1:16" ht="14" x14ac:dyDescent="0.3">
      <c r="A11" s="98" t="s">
        <v>111</v>
      </c>
      <c r="B11" s="98" t="s">
        <v>112</v>
      </c>
      <c r="C11" s="98" t="s">
        <v>113</v>
      </c>
      <c r="D11" s="99" t="s">
        <v>114</v>
      </c>
      <c r="E11" s="100">
        <v>5303838</v>
      </c>
      <c r="F11" s="104" t="s">
        <v>115</v>
      </c>
      <c r="G11" s="98" t="s">
        <v>116</v>
      </c>
      <c r="H11" s="99" t="s">
        <v>226</v>
      </c>
      <c r="I11" s="98" t="s">
        <v>233</v>
      </c>
      <c r="J11" s="101">
        <v>45900</v>
      </c>
      <c r="K11" s="100">
        <v>262532</v>
      </c>
      <c r="L11" s="92">
        <v>3350</v>
      </c>
      <c r="M11" s="92">
        <v>1105.5</v>
      </c>
      <c r="N11" s="92">
        <v>26.8</v>
      </c>
      <c r="O11" s="92">
        <v>4482.3</v>
      </c>
      <c r="P11" s="73" t="s">
        <v>117</v>
      </c>
    </row>
    <row r="12" spans="1:16" ht="14" x14ac:dyDescent="0.3">
      <c r="A12" s="94" t="s">
        <v>111</v>
      </c>
      <c r="B12" s="94" t="s">
        <v>112</v>
      </c>
      <c r="C12" s="94" t="s">
        <v>113</v>
      </c>
      <c r="D12" s="95" t="s">
        <v>114</v>
      </c>
      <c r="E12" s="96">
        <v>5303838</v>
      </c>
      <c r="F12" s="104" t="s">
        <v>115</v>
      </c>
      <c r="G12" s="94" t="s">
        <v>116</v>
      </c>
      <c r="H12" s="95" t="s">
        <v>226</v>
      </c>
      <c r="I12" s="94" t="s">
        <v>234</v>
      </c>
      <c r="J12" s="97">
        <v>45930</v>
      </c>
      <c r="K12" s="96">
        <v>264400</v>
      </c>
      <c r="L12" s="93">
        <v>3350</v>
      </c>
      <c r="M12" s="93">
        <v>1105.5</v>
      </c>
      <c r="N12" s="93">
        <v>26.8</v>
      </c>
      <c r="O12" s="93">
        <v>4482.3</v>
      </c>
      <c r="P12" s="73" t="s">
        <v>117</v>
      </c>
    </row>
    <row r="13" spans="1:16" ht="14" x14ac:dyDescent="0.3">
      <c r="A13" s="98" t="s">
        <v>111</v>
      </c>
      <c r="B13" s="98" t="s">
        <v>112</v>
      </c>
      <c r="C13" s="98" t="s">
        <v>113</v>
      </c>
      <c r="D13" s="99" t="s">
        <v>114</v>
      </c>
      <c r="E13" s="100">
        <v>5303838</v>
      </c>
      <c r="F13" s="104" t="s">
        <v>115</v>
      </c>
      <c r="G13" s="98" t="s">
        <v>116</v>
      </c>
      <c r="H13" s="99" t="s">
        <v>226</v>
      </c>
      <c r="I13" s="98" t="s">
        <v>235</v>
      </c>
      <c r="J13" s="101">
        <v>45961</v>
      </c>
      <c r="K13" s="100">
        <v>266509</v>
      </c>
      <c r="L13" s="92">
        <v>3350</v>
      </c>
      <c r="M13" s="92">
        <v>1105.5</v>
      </c>
      <c r="N13" s="92">
        <v>26.8</v>
      </c>
      <c r="O13" s="92">
        <v>4482.3</v>
      </c>
      <c r="P13" s="73" t="s">
        <v>117</v>
      </c>
    </row>
    <row r="14" spans="1:16" ht="14" x14ac:dyDescent="0.3">
      <c r="A14" s="94" t="s">
        <v>111</v>
      </c>
      <c r="B14" s="94" t="s">
        <v>112</v>
      </c>
      <c r="C14" s="94" t="s">
        <v>113</v>
      </c>
      <c r="D14" s="95" t="s">
        <v>114</v>
      </c>
      <c r="E14" s="96">
        <v>5303838</v>
      </c>
      <c r="F14" s="104" t="s">
        <v>115</v>
      </c>
      <c r="G14" s="94" t="s">
        <v>116</v>
      </c>
      <c r="H14" s="95" t="s">
        <v>226</v>
      </c>
      <c r="I14" s="94" t="s">
        <v>236</v>
      </c>
      <c r="J14" s="97">
        <v>45991</v>
      </c>
      <c r="K14" s="96">
        <v>268180</v>
      </c>
      <c r="L14" s="93">
        <v>3350</v>
      </c>
      <c r="M14" s="93">
        <v>1105.5</v>
      </c>
      <c r="N14" s="93">
        <v>26.8</v>
      </c>
      <c r="O14" s="93">
        <v>4482.3</v>
      </c>
      <c r="P14" s="73" t="s">
        <v>117</v>
      </c>
    </row>
    <row r="15" spans="1:16" ht="14" x14ac:dyDescent="0.3">
      <c r="A15" s="98" t="s">
        <v>111</v>
      </c>
      <c r="B15" s="98" t="s">
        <v>112</v>
      </c>
      <c r="C15" s="98" t="s">
        <v>113</v>
      </c>
      <c r="D15" s="99" t="s">
        <v>114</v>
      </c>
      <c r="E15" s="100">
        <v>5303838</v>
      </c>
      <c r="F15" s="104" t="s">
        <v>115</v>
      </c>
      <c r="G15" s="98" t="s">
        <v>116</v>
      </c>
      <c r="H15" s="99" t="s">
        <v>226</v>
      </c>
      <c r="I15" s="98" t="s">
        <v>237</v>
      </c>
      <c r="J15" s="101">
        <v>46022</v>
      </c>
      <c r="K15" s="100">
        <v>270338</v>
      </c>
      <c r="L15" s="92">
        <v>3350</v>
      </c>
      <c r="M15" s="92">
        <v>1105.5</v>
      </c>
      <c r="N15" s="92">
        <v>26.8</v>
      </c>
      <c r="O15" s="92">
        <v>4482.3</v>
      </c>
      <c r="P15" s="73" t="s">
        <v>117</v>
      </c>
    </row>
    <row r="16" spans="1:16" s="158" customFormat="1" ht="14" x14ac:dyDescent="0.3">
      <c r="A16" s="103" t="s">
        <v>111</v>
      </c>
      <c r="B16" s="103" t="s">
        <v>112</v>
      </c>
      <c r="C16" s="103" t="s">
        <v>113</v>
      </c>
      <c r="D16" s="104" t="s">
        <v>114</v>
      </c>
      <c r="E16" s="105">
        <v>5303838</v>
      </c>
      <c r="F16" s="104" t="s">
        <v>115</v>
      </c>
      <c r="G16" s="103" t="s">
        <v>116</v>
      </c>
      <c r="H16" s="104" t="s">
        <v>226</v>
      </c>
      <c r="I16" s="103" t="s">
        <v>237</v>
      </c>
      <c r="J16" s="106">
        <v>46022</v>
      </c>
      <c r="K16" s="105">
        <v>272284</v>
      </c>
      <c r="L16" s="107">
        <v>1000</v>
      </c>
      <c r="M16" s="107">
        <v>330</v>
      </c>
      <c r="N16" s="107">
        <v>8</v>
      </c>
      <c r="O16" s="107">
        <v>1338</v>
      </c>
      <c r="P16" s="73" t="s">
        <v>117</v>
      </c>
    </row>
    <row r="17" spans="1:16" ht="14" x14ac:dyDescent="0.3">
      <c r="A17" s="103" t="s">
        <v>111</v>
      </c>
      <c r="B17" s="103" t="s">
        <v>112</v>
      </c>
      <c r="C17" s="103" t="s">
        <v>118</v>
      </c>
      <c r="D17" s="104" t="s">
        <v>119</v>
      </c>
      <c r="E17" s="105">
        <v>5301671</v>
      </c>
      <c r="F17" s="104" t="s">
        <v>120</v>
      </c>
      <c r="G17" s="103" t="s">
        <v>116</v>
      </c>
      <c r="H17" s="104" t="s">
        <v>226</v>
      </c>
      <c r="I17" s="103" t="s">
        <v>123</v>
      </c>
      <c r="J17" s="106">
        <v>45716</v>
      </c>
      <c r="K17" s="105">
        <v>250599</v>
      </c>
      <c r="L17" s="92">
        <v>2400</v>
      </c>
      <c r="M17" s="92">
        <v>791.99</v>
      </c>
      <c r="N17" s="92">
        <v>19.21</v>
      </c>
      <c r="O17" s="92">
        <v>3211.2</v>
      </c>
      <c r="P17" s="73" t="s">
        <v>122</v>
      </c>
    </row>
    <row r="18" spans="1:16" ht="14" x14ac:dyDescent="0.3">
      <c r="A18" s="103" t="s">
        <v>111</v>
      </c>
      <c r="B18" s="103" t="s">
        <v>112</v>
      </c>
      <c r="C18" s="103" t="s">
        <v>118</v>
      </c>
      <c r="D18" s="104" t="s">
        <v>119</v>
      </c>
      <c r="E18" s="105">
        <v>5301671</v>
      </c>
      <c r="F18" s="104" t="s">
        <v>120</v>
      </c>
      <c r="G18" s="103" t="s">
        <v>116</v>
      </c>
      <c r="H18" s="104" t="s">
        <v>226</v>
      </c>
      <c r="I18" s="103" t="s">
        <v>227</v>
      </c>
      <c r="J18" s="106">
        <v>45716</v>
      </c>
      <c r="K18" s="105">
        <v>250599</v>
      </c>
      <c r="L18" s="93">
        <v>2400</v>
      </c>
      <c r="M18" s="93">
        <v>792</v>
      </c>
      <c r="N18" s="93">
        <v>19.2</v>
      </c>
      <c r="O18" s="93">
        <v>3211.2</v>
      </c>
      <c r="P18" s="73" t="s">
        <v>122</v>
      </c>
    </row>
    <row r="19" spans="1:16" ht="14" x14ac:dyDescent="0.3">
      <c r="A19" s="98" t="s">
        <v>111</v>
      </c>
      <c r="B19" s="98" t="s">
        <v>112</v>
      </c>
      <c r="C19" s="98" t="s">
        <v>118</v>
      </c>
      <c r="D19" s="99" t="s">
        <v>119</v>
      </c>
      <c r="E19" s="100">
        <v>5301671</v>
      </c>
      <c r="F19" s="104" t="s">
        <v>120</v>
      </c>
      <c r="G19" s="98" t="s">
        <v>116</v>
      </c>
      <c r="H19" s="99" t="s">
        <v>226</v>
      </c>
      <c r="I19" s="98" t="s">
        <v>228</v>
      </c>
      <c r="J19" s="101">
        <v>45747</v>
      </c>
      <c r="K19" s="100">
        <v>252487</v>
      </c>
      <c r="L19" s="92">
        <v>2400</v>
      </c>
      <c r="M19" s="92">
        <v>792</v>
      </c>
      <c r="N19" s="92">
        <v>19.2</v>
      </c>
      <c r="O19" s="92">
        <v>3211.2</v>
      </c>
      <c r="P19" s="73" t="s">
        <v>122</v>
      </c>
    </row>
    <row r="20" spans="1:16" ht="14" x14ac:dyDescent="0.3">
      <c r="A20" s="94" t="s">
        <v>111</v>
      </c>
      <c r="B20" s="94" t="s">
        <v>112</v>
      </c>
      <c r="C20" s="94" t="s">
        <v>118</v>
      </c>
      <c r="D20" s="95" t="s">
        <v>119</v>
      </c>
      <c r="E20" s="96">
        <v>5301671</v>
      </c>
      <c r="F20" s="104" t="s">
        <v>120</v>
      </c>
      <c r="G20" s="94" t="s">
        <v>116</v>
      </c>
      <c r="H20" s="95" t="s">
        <v>226</v>
      </c>
      <c r="I20" s="94" t="s">
        <v>229</v>
      </c>
      <c r="J20" s="97">
        <v>45777</v>
      </c>
      <c r="K20" s="96">
        <v>254398</v>
      </c>
      <c r="L20" s="93">
        <v>2400</v>
      </c>
      <c r="M20" s="93">
        <v>792</v>
      </c>
      <c r="N20" s="93">
        <v>19.2</v>
      </c>
      <c r="O20" s="93">
        <v>3211.2</v>
      </c>
      <c r="P20" s="73" t="s">
        <v>122</v>
      </c>
    </row>
    <row r="21" spans="1:16" ht="14" x14ac:dyDescent="0.3">
      <c r="A21" s="98" t="s">
        <v>111</v>
      </c>
      <c r="B21" s="98" t="s">
        <v>112</v>
      </c>
      <c r="C21" s="98" t="s">
        <v>118</v>
      </c>
      <c r="D21" s="99" t="s">
        <v>119</v>
      </c>
      <c r="E21" s="100">
        <v>5301671</v>
      </c>
      <c r="F21" s="104" t="s">
        <v>120</v>
      </c>
      <c r="G21" s="98" t="s">
        <v>116</v>
      </c>
      <c r="H21" s="99" t="s">
        <v>226</v>
      </c>
      <c r="I21" s="98" t="s">
        <v>230</v>
      </c>
      <c r="J21" s="101">
        <v>45808</v>
      </c>
      <c r="K21" s="100">
        <v>256387</v>
      </c>
      <c r="L21" s="92">
        <v>2403.46</v>
      </c>
      <c r="M21" s="92">
        <v>793.14</v>
      </c>
      <c r="N21" s="92">
        <v>19.23</v>
      </c>
      <c r="O21" s="92">
        <v>3215.83</v>
      </c>
      <c r="P21" s="73" t="s">
        <v>122</v>
      </c>
    </row>
    <row r="22" spans="1:16" ht="14" x14ac:dyDescent="0.3">
      <c r="A22" s="94" t="s">
        <v>111</v>
      </c>
      <c r="B22" s="94" t="s">
        <v>112</v>
      </c>
      <c r="C22" s="94" t="s">
        <v>118</v>
      </c>
      <c r="D22" s="95" t="s">
        <v>119</v>
      </c>
      <c r="E22" s="96">
        <v>5301671</v>
      </c>
      <c r="F22" s="104" t="s">
        <v>120</v>
      </c>
      <c r="G22" s="94" t="s">
        <v>116</v>
      </c>
      <c r="H22" s="95" t="s">
        <v>226</v>
      </c>
      <c r="I22" s="94" t="s">
        <v>231</v>
      </c>
      <c r="J22" s="97">
        <v>45838</v>
      </c>
      <c r="K22" s="96">
        <v>258666</v>
      </c>
      <c r="L22" s="93">
        <v>2393.34</v>
      </c>
      <c r="M22" s="93">
        <v>789.8</v>
      </c>
      <c r="N22" s="93">
        <v>19.149999999999999</v>
      </c>
      <c r="O22" s="93">
        <v>3202.29</v>
      </c>
      <c r="P22" s="73" t="s">
        <v>122</v>
      </c>
    </row>
    <row r="23" spans="1:16" ht="14" x14ac:dyDescent="0.3">
      <c r="A23" s="98" t="s">
        <v>111</v>
      </c>
      <c r="B23" s="98" t="s">
        <v>112</v>
      </c>
      <c r="C23" s="98" t="s">
        <v>118</v>
      </c>
      <c r="D23" s="99" t="s">
        <v>119</v>
      </c>
      <c r="E23" s="100">
        <v>5301671</v>
      </c>
      <c r="F23" s="104" t="s">
        <v>120</v>
      </c>
      <c r="G23" s="98" t="s">
        <v>116</v>
      </c>
      <c r="H23" s="99" t="s">
        <v>226</v>
      </c>
      <c r="I23" s="98" t="s">
        <v>232</v>
      </c>
      <c r="J23" s="101">
        <v>45869</v>
      </c>
      <c r="K23" s="100">
        <v>260762</v>
      </c>
      <c r="L23" s="92">
        <v>3811.44</v>
      </c>
      <c r="M23" s="92">
        <v>1257.78</v>
      </c>
      <c r="N23" s="92">
        <v>30.49</v>
      </c>
      <c r="O23" s="92">
        <v>5099.71</v>
      </c>
      <c r="P23" s="73" t="s">
        <v>122</v>
      </c>
    </row>
    <row r="24" spans="1:16" ht="14" x14ac:dyDescent="0.3">
      <c r="A24" s="94" t="s">
        <v>111</v>
      </c>
      <c r="B24" s="94" t="s">
        <v>112</v>
      </c>
      <c r="C24" s="94" t="s">
        <v>118</v>
      </c>
      <c r="D24" s="95" t="s">
        <v>119</v>
      </c>
      <c r="E24" s="96">
        <v>5301671</v>
      </c>
      <c r="F24" s="104" t="s">
        <v>120</v>
      </c>
      <c r="G24" s="94" t="s">
        <v>116</v>
      </c>
      <c r="H24" s="95" t="s">
        <v>226</v>
      </c>
      <c r="I24" s="94" t="s">
        <v>233</v>
      </c>
      <c r="J24" s="97">
        <v>45900</v>
      </c>
      <c r="K24" s="96">
        <v>262532</v>
      </c>
      <c r="L24" s="93">
        <v>2459.58</v>
      </c>
      <c r="M24" s="93">
        <v>811.66</v>
      </c>
      <c r="N24" s="93">
        <v>19.68</v>
      </c>
      <c r="O24" s="93">
        <v>3290.92</v>
      </c>
      <c r="P24" s="73" t="s">
        <v>122</v>
      </c>
    </row>
    <row r="25" spans="1:16" ht="14" x14ac:dyDescent="0.3">
      <c r="A25" s="98" t="s">
        <v>111</v>
      </c>
      <c r="B25" s="98" t="s">
        <v>112</v>
      </c>
      <c r="C25" s="98" t="s">
        <v>118</v>
      </c>
      <c r="D25" s="99" t="s">
        <v>119</v>
      </c>
      <c r="E25" s="100">
        <v>5301671</v>
      </c>
      <c r="F25" s="104" t="s">
        <v>120</v>
      </c>
      <c r="G25" s="98" t="s">
        <v>116</v>
      </c>
      <c r="H25" s="99" t="s">
        <v>226</v>
      </c>
      <c r="I25" s="98" t="s">
        <v>234</v>
      </c>
      <c r="J25" s="101">
        <v>45930</v>
      </c>
      <c r="K25" s="100">
        <v>264400</v>
      </c>
      <c r="L25" s="92">
        <v>2400</v>
      </c>
      <c r="M25" s="92">
        <v>792</v>
      </c>
      <c r="N25" s="92">
        <v>19.2</v>
      </c>
      <c r="O25" s="92">
        <v>3211.2</v>
      </c>
      <c r="P25" s="73" t="s">
        <v>122</v>
      </c>
    </row>
    <row r="26" spans="1:16" ht="14" x14ac:dyDescent="0.3">
      <c r="A26" s="94" t="s">
        <v>111</v>
      </c>
      <c r="B26" s="94" t="s">
        <v>112</v>
      </c>
      <c r="C26" s="94" t="s">
        <v>118</v>
      </c>
      <c r="D26" s="95" t="s">
        <v>119</v>
      </c>
      <c r="E26" s="96">
        <v>5301671</v>
      </c>
      <c r="F26" s="104" t="s">
        <v>120</v>
      </c>
      <c r="G26" s="94" t="s">
        <v>116</v>
      </c>
      <c r="H26" s="95" t="s">
        <v>226</v>
      </c>
      <c r="I26" s="94" t="s">
        <v>235</v>
      </c>
      <c r="J26" s="97">
        <v>45961</v>
      </c>
      <c r="K26" s="96">
        <v>266509</v>
      </c>
      <c r="L26" s="93">
        <v>2400</v>
      </c>
      <c r="M26" s="93">
        <v>792</v>
      </c>
      <c r="N26" s="93">
        <v>19.2</v>
      </c>
      <c r="O26" s="93">
        <v>3211.2</v>
      </c>
      <c r="P26" s="73" t="s">
        <v>122</v>
      </c>
    </row>
    <row r="27" spans="1:16" ht="14" x14ac:dyDescent="0.3">
      <c r="A27" s="98" t="s">
        <v>111</v>
      </c>
      <c r="B27" s="98" t="s">
        <v>112</v>
      </c>
      <c r="C27" s="98" t="s">
        <v>118</v>
      </c>
      <c r="D27" s="99" t="s">
        <v>119</v>
      </c>
      <c r="E27" s="100">
        <v>5301671</v>
      </c>
      <c r="F27" s="104" t="s">
        <v>120</v>
      </c>
      <c r="G27" s="98" t="s">
        <v>116</v>
      </c>
      <c r="H27" s="99" t="s">
        <v>226</v>
      </c>
      <c r="I27" s="98" t="s">
        <v>236</v>
      </c>
      <c r="J27" s="101">
        <v>45991</v>
      </c>
      <c r="K27" s="100">
        <v>268180</v>
      </c>
      <c r="L27" s="92">
        <v>2400</v>
      </c>
      <c r="M27" s="92">
        <v>792</v>
      </c>
      <c r="N27" s="92">
        <v>19.2</v>
      </c>
      <c r="O27" s="92">
        <v>3211.2</v>
      </c>
      <c r="P27" s="73" t="s">
        <v>122</v>
      </c>
    </row>
    <row r="28" spans="1:16" ht="14" x14ac:dyDescent="0.3">
      <c r="A28" s="94" t="s">
        <v>111</v>
      </c>
      <c r="B28" s="94" t="s">
        <v>112</v>
      </c>
      <c r="C28" s="94" t="s">
        <v>118</v>
      </c>
      <c r="D28" s="95" t="s">
        <v>119</v>
      </c>
      <c r="E28" s="96">
        <v>5301671</v>
      </c>
      <c r="F28" s="104" t="s">
        <v>120</v>
      </c>
      <c r="G28" s="94" t="s">
        <v>116</v>
      </c>
      <c r="H28" s="95" t="s">
        <v>226</v>
      </c>
      <c r="I28" s="94" t="s">
        <v>237</v>
      </c>
      <c r="J28" s="97">
        <v>46022</v>
      </c>
      <c r="K28" s="96">
        <v>270338</v>
      </c>
      <c r="L28" s="93">
        <v>2400</v>
      </c>
      <c r="M28" s="93">
        <v>792</v>
      </c>
      <c r="N28" s="93">
        <v>19.2</v>
      </c>
      <c r="O28" s="93">
        <v>3211.2</v>
      </c>
      <c r="P28" s="73" t="s">
        <v>122</v>
      </c>
    </row>
    <row r="29" spans="1:16" s="158" customFormat="1" ht="14" x14ac:dyDescent="0.3">
      <c r="A29" s="103" t="s">
        <v>111</v>
      </c>
      <c r="B29" s="103" t="s">
        <v>112</v>
      </c>
      <c r="C29" s="103" t="s">
        <v>118</v>
      </c>
      <c r="D29" s="104" t="s">
        <v>119</v>
      </c>
      <c r="E29" s="105">
        <v>5301671</v>
      </c>
      <c r="F29" s="104" t="s">
        <v>120</v>
      </c>
      <c r="G29" s="103" t="s">
        <v>116</v>
      </c>
      <c r="H29" s="104" t="s">
        <v>226</v>
      </c>
      <c r="I29" s="103" t="s">
        <v>237</v>
      </c>
      <c r="J29" s="106">
        <v>46022</v>
      </c>
      <c r="K29" s="105">
        <v>272284</v>
      </c>
      <c r="L29" s="107">
        <v>1470</v>
      </c>
      <c r="M29" s="107">
        <v>485.1</v>
      </c>
      <c r="N29" s="107">
        <v>11.76</v>
      </c>
      <c r="O29" s="159">
        <v>1966.86</v>
      </c>
      <c r="P29" s="73" t="s">
        <v>122</v>
      </c>
    </row>
    <row r="30" spans="1:16" ht="14" x14ac:dyDescent="0.3">
      <c r="A30" s="98" t="s">
        <v>111</v>
      </c>
      <c r="B30" s="98" t="s">
        <v>112</v>
      </c>
      <c r="C30" s="98" t="s">
        <v>118</v>
      </c>
      <c r="D30" s="99" t="s">
        <v>119</v>
      </c>
      <c r="E30" s="100">
        <v>5302341</v>
      </c>
      <c r="F30" s="99" t="s">
        <v>76</v>
      </c>
      <c r="G30" s="98" t="s">
        <v>116</v>
      </c>
      <c r="H30" s="99" t="s">
        <v>240</v>
      </c>
      <c r="I30" s="99" t="s">
        <v>123</v>
      </c>
      <c r="J30" s="101">
        <v>45716</v>
      </c>
      <c r="K30" s="100">
        <v>250599</v>
      </c>
      <c r="L30" s="92">
        <v>3300</v>
      </c>
      <c r="M30" s="92">
        <v>1089</v>
      </c>
      <c r="N30" s="92">
        <v>26.4</v>
      </c>
      <c r="O30" s="92">
        <v>4415.3999999999996</v>
      </c>
      <c r="P30" s="73" t="s">
        <v>124</v>
      </c>
    </row>
    <row r="31" spans="1:16" ht="14" x14ac:dyDescent="0.3">
      <c r="A31" s="94" t="s">
        <v>111</v>
      </c>
      <c r="B31" s="94" t="s">
        <v>112</v>
      </c>
      <c r="C31" s="94" t="s">
        <v>118</v>
      </c>
      <c r="D31" s="95" t="s">
        <v>119</v>
      </c>
      <c r="E31" s="96">
        <v>5302341</v>
      </c>
      <c r="F31" s="99" t="s">
        <v>76</v>
      </c>
      <c r="G31" s="94" t="s">
        <v>116</v>
      </c>
      <c r="H31" s="95" t="s">
        <v>240</v>
      </c>
      <c r="I31" s="95" t="s">
        <v>227</v>
      </c>
      <c r="J31" s="97">
        <v>45716</v>
      </c>
      <c r="K31" s="96">
        <v>250599</v>
      </c>
      <c r="L31" s="93">
        <v>3300</v>
      </c>
      <c r="M31" s="93">
        <v>1089</v>
      </c>
      <c r="N31" s="93">
        <v>26.4</v>
      </c>
      <c r="O31" s="93">
        <v>4415.3999999999996</v>
      </c>
      <c r="P31" s="73" t="s">
        <v>124</v>
      </c>
    </row>
    <row r="32" spans="1:16" ht="14" x14ac:dyDescent="0.3">
      <c r="A32" s="98" t="s">
        <v>111</v>
      </c>
      <c r="B32" s="98" t="s">
        <v>112</v>
      </c>
      <c r="C32" s="98" t="s">
        <v>118</v>
      </c>
      <c r="D32" s="99" t="s">
        <v>119</v>
      </c>
      <c r="E32" s="100">
        <v>5302341</v>
      </c>
      <c r="F32" s="99" t="s">
        <v>76</v>
      </c>
      <c r="G32" s="98" t="s">
        <v>116</v>
      </c>
      <c r="H32" s="99" t="s">
        <v>240</v>
      </c>
      <c r="I32" s="99" t="s">
        <v>228</v>
      </c>
      <c r="J32" s="101">
        <v>45747</v>
      </c>
      <c r="K32" s="100">
        <v>252487</v>
      </c>
      <c r="L32" s="92">
        <v>3300</v>
      </c>
      <c r="M32" s="92">
        <v>1089</v>
      </c>
      <c r="N32" s="92">
        <v>26.4</v>
      </c>
      <c r="O32" s="92">
        <v>4415.3999999999996</v>
      </c>
      <c r="P32" s="73" t="s">
        <v>124</v>
      </c>
    </row>
    <row r="33" spans="1:19" ht="14" x14ac:dyDescent="0.3">
      <c r="A33" s="94" t="s">
        <v>111</v>
      </c>
      <c r="B33" s="94" t="s">
        <v>112</v>
      </c>
      <c r="C33" s="94" t="s">
        <v>118</v>
      </c>
      <c r="D33" s="95" t="s">
        <v>119</v>
      </c>
      <c r="E33" s="96">
        <v>5302341</v>
      </c>
      <c r="F33" s="99" t="s">
        <v>76</v>
      </c>
      <c r="G33" s="94" t="s">
        <v>116</v>
      </c>
      <c r="H33" s="95" t="s">
        <v>240</v>
      </c>
      <c r="I33" s="95" t="s">
        <v>229</v>
      </c>
      <c r="J33" s="97">
        <v>45777</v>
      </c>
      <c r="K33" s="96">
        <v>254398</v>
      </c>
      <c r="L33" s="93">
        <v>3300</v>
      </c>
      <c r="M33" s="93">
        <v>1089</v>
      </c>
      <c r="N33" s="93">
        <v>26.4</v>
      </c>
      <c r="O33" s="93">
        <v>4415.3999999999996</v>
      </c>
      <c r="P33" s="73" t="s">
        <v>124</v>
      </c>
    </row>
    <row r="34" spans="1:19" ht="14" x14ac:dyDescent="0.3">
      <c r="A34" s="98" t="s">
        <v>111</v>
      </c>
      <c r="B34" s="98" t="s">
        <v>112</v>
      </c>
      <c r="C34" s="98" t="s">
        <v>118</v>
      </c>
      <c r="D34" s="99" t="s">
        <v>119</v>
      </c>
      <c r="E34" s="100">
        <v>5302341</v>
      </c>
      <c r="F34" s="99" t="s">
        <v>76</v>
      </c>
      <c r="G34" s="98" t="s">
        <v>116</v>
      </c>
      <c r="H34" s="99" t="s">
        <v>240</v>
      </c>
      <c r="I34" s="95" t="s">
        <v>230</v>
      </c>
      <c r="J34" s="97">
        <v>45808</v>
      </c>
      <c r="K34" s="96">
        <v>256387</v>
      </c>
      <c r="L34" s="93">
        <v>3300</v>
      </c>
      <c r="M34" s="93">
        <v>1089</v>
      </c>
      <c r="N34" s="93">
        <v>26.4</v>
      </c>
      <c r="O34" s="93">
        <v>4415.3999999999996</v>
      </c>
      <c r="P34" s="73" t="s">
        <v>124</v>
      </c>
    </row>
    <row r="35" spans="1:19" ht="14" x14ac:dyDescent="0.3">
      <c r="A35" s="94" t="s">
        <v>111</v>
      </c>
      <c r="B35" s="94" t="s">
        <v>112</v>
      </c>
      <c r="C35" s="94" t="s">
        <v>118</v>
      </c>
      <c r="D35" s="95" t="s">
        <v>119</v>
      </c>
      <c r="E35" s="96">
        <v>5302341</v>
      </c>
      <c r="F35" s="99" t="s">
        <v>76</v>
      </c>
      <c r="G35" s="94" t="s">
        <v>116</v>
      </c>
      <c r="H35" s="95" t="s">
        <v>240</v>
      </c>
      <c r="I35" s="99" t="s">
        <v>231</v>
      </c>
      <c r="J35" s="101">
        <v>45838</v>
      </c>
      <c r="K35" s="100">
        <v>258666</v>
      </c>
      <c r="L35" s="92">
        <v>3300</v>
      </c>
      <c r="M35" s="92">
        <v>1089</v>
      </c>
      <c r="N35" s="92">
        <v>26.4</v>
      </c>
      <c r="O35" s="92">
        <v>4415.3999999999996</v>
      </c>
      <c r="P35" s="73" t="s">
        <v>124</v>
      </c>
    </row>
    <row r="36" spans="1:19" ht="14" x14ac:dyDescent="0.3">
      <c r="A36" s="94" t="s">
        <v>111</v>
      </c>
      <c r="B36" s="94" t="s">
        <v>112</v>
      </c>
      <c r="C36" s="94" t="s">
        <v>118</v>
      </c>
      <c r="D36" s="95" t="s">
        <v>119</v>
      </c>
      <c r="E36" s="96">
        <v>5302341</v>
      </c>
      <c r="F36" s="99" t="s">
        <v>76</v>
      </c>
      <c r="G36" s="94" t="s">
        <v>116</v>
      </c>
      <c r="H36" s="95" t="s">
        <v>240</v>
      </c>
      <c r="I36" s="99" t="s">
        <v>232</v>
      </c>
      <c r="J36" s="101">
        <v>45869</v>
      </c>
      <c r="K36" s="100">
        <v>260762</v>
      </c>
      <c r="L36" s="92">
        <v>2589.39</v>
      </c>
      <c r="M36" s="92">
        <v>854.51</v>
      </c>
      <c r="N36" s="92">
        <v>20.72</v>
      </c>
      <c r="O36" s="92">
        <v>3464.62</v>
      </c>
      <c r="P36" s="73" t="s">
        <v>124</v>
      </c>
      <c r="Q36" s="102"/>
      <c r="R36" s="102"/>
      <c r="S36" s="102"/>
    </row>
    <row r="37" spans="1:19" ht="14" x14ac:dyDescent="0.3">
      <c r="A37" s="98" t="s">
        <v>111</v>
      </c>
      <c r="B37" s="98" t="s">
        <v>112</v>
      </c>
      <c r="C37" s="98" t="s">
        <v>118</v>
      </c>
      <c r="D37" s="99" t="s">
        <v>119</v>
      </c>
      <c r="E37" s="100">
        <v>5302341</v>
      </c>
      <c r="F37" s="99" t="s">
        <v>76</v>
      </c>
      <c r="G37" s="98" t="s">
        <v>116</v>
      </c>
      <c r="H37" s="99" t="s">
        <v>240</v>
      </c>
      <c r="I37" s="95" t="s">
        <v>233</v>
      </c>
      <c r="J37" s="97">
        <v>45900</v>
      </c>
      <c r="K37" s="96">
        <v>262532</v>
      </c>
      <c r="L37" s="93">
        <v>32.01</v>
      </c>
      <c r="M37" s="93">
        <v>10.56</v>
      </c>
      <c r="N37" s="93">
        <v>0.26</v>
      </c>
      <c r="O37" s="93">
        <v>42.83</v>
      </c>
      <c r="P37" s="73" t="s">
        <v>124</v>
      </c>
      <c r="Q37" s="102"/>
      <c r="R37" s="102"/>
      <c r="S37" s="102"/>
    </row>
    <row r="38" spans="1:19" ht="14" x14ac:dyDescent="0.3">
      <c r="A38" s="98" t="s">
        <v>111</v>
      </c>
      <c r="B38" s="98" t="s">
        <v>112</v>
      </c>
      <c r="C38" s="98" t="s">
        <v>118</v>
      </c>
      <c r="D38" s="99" t="s">
        <v>119</v>
      </c>
      <c r="E38" s="100">
        <v>5302341</v>
      </c>
      <c r="F38" s="99" t="s">
        <v>76</v>
      </c>
      <c r="G38" s="98" t="s">
        <v>116</v>
      </c>
      <c r="H38" s="99" t="s">
        <v>226</v>
      </c>
      <c r="I38" s="98" t="s">
        <v>232</v>
      </c>
      <c r="J38" s="101">
        <v>45869</v>
      </c>
      <c r="K38" s="100">
        <v>260762</v>
      </c>
      <c r="L38" s="92">
        <v>2513.3200000000002</v>
      </c>
      <c r="M38" s="92">
        <v>829.39</v>
      </c>
      <c r="N38" s="92">
        <v>20.11</v>
      </c>
      <c r="O38" s="92">
        <v>3362.82</v>
      </c>
      <c r="P38" s="73" t="s">
        <v>124</v>
      </c>
      <c r="Q38" s="102"/>
      <c r="S38" s="102"/>
    </row>
    <row r="39" spans="1:19" ht="14" x14ac:dyDescent="0.3">
      <c r="A39" s="94" t="s">
        <v>111</v>
      </c>
      <c r="B39" s="94" t="s">
        <v>112</v>
      </c>
      <c r="C39" s="94" t="s">
        <v>118</v>
      </c>
      <c r="D39" s="95" t="s">
        <v>119</v>
      </c>
      <c r="E39" s="96">
        <v>5302341</v>
      </c>
      <c r="F39" s="99" t="s">
        <v>76</v>
      </c>
      <c r="G39" s="94" t="s">
        <v>116</v>
      </c>
      <c r="H39" s="95" t="s">
        <v>226</v>
      </c>
      <c r="I39" s="94" t="s">
        <v>233</v>
      </c>
      <c r="J39" s="97">
        <v>45900</v>
      </c>
      <c r="K39" s="96">
        <v>262532</v>
      </c>
      <c r="L39" s="93">
        <v>3267.99</v>
      </c>
      <c r="M39" s="93">
        <v>1078.44</v>
      </c>
      <c r="N39" s="93">
        <v>26.14</v>
      </c>
      <c r="O39" s="93">
        <v>4372.57</v>
      </c>
      <c r="P39" s="73" t="s">
        <v>124</v>
      </c>
    </row>
    <row r="40" spans="1:19" ht="14" x14ac:dyDescent="0.3">
      <c r="A40" s="98" t="s">
        <v>111</v>
      </c>
      <c r="B40" s="98" t="s">
        <v>112</v>
      </c>
      <c r="C40" s="98" t="s">
        <v>118</v>
      </c>
      <c r="D40" s="99" t="s">
        <v>119</v>
      </c>
      <c r="E40" s="100">
        <v>5302341</v>
      </c>
      <c r="F40" s="99" t="s">
        <v>76</v>
      </c>
      <c r="G40" s="98" t="s">
        <v>116</v>
      </c>
      <c r="H40" s="99" t="s">
        <v>226</v>
      </c>
      <c r="I40" s="98" t="s">
        <v>234</v>
      </c>
      <c r="J40" s="101">
        <v>45930</v>
      </c>
      <c r="K40" s="100">
        <v>264400</v>
      </c>
      <c r="L40" s="92">
        <v>3300</v>
      </c>
      <c r="M40" s="92">
        <v>1089</v>
      </c>
      <c r="N40" s="92">
        <v>26.4</v>
      </c>
      <c r="O40" s="92">
        <v>4415.3999999999996</v>
      </c>
      <c r="P40" s="73" t="s">
        <v>124</v>
      </c>
    </row>
    <row r="41" spans="1:19" ht="14" x14ac:dyDescent="0.3">
      <c r="A41" s="94" t="s">
        <v>111</v>
      </c>
      <c r="B41" s="94" t="s">
        <v>112</v>
      </c>
      <c r="C41" s="94" t="s">
        <v>118</v>
      </c>
      <c r="D41" s="95" t="s">
        <v>119</v>
      </c>
      <c r="E41" s="96">
        <v>5302341</v>
      </c>
      <c r="F41" s="99" t="s">
        <v>76</v>
      </c>
      <c r="G41" s="94" t="s">
        <v>116</v>
      </c>
      <c r="H41" s="95" t="s">
        <v>226</v>
      </c>
      <c r="I41" s="94" t="s">
        <v>235</v>
      </c>
      <c r="J41" s="97">
        <v>45961</v>
      </c>
      <c r="K41" s="96">
        <v>266509</v>
      </c>
      <c r="L41" s="93">
        <v>3300</v>
      </c>
      <c r="M41" s="93">
        <v>1089</v>
      </c>
      <c r="N41" s="93">
        <v>26.4</v>
      </c>
      <c r="O41" s="93">
        <v>4415.3999999999996</v>
      </c>
      <c r="P41" s="73" t="s">
        <v>124</v>
      </c>
    </row>
    <row r="42" spans="1:19" ht="14" x14ac:dyDescent="0.3">
      <c r="A42" s="98" t="s">
        <v>111</v>
      </c>
      <c r="B42" s="98" t="s">
        <v>112</v>
      </c>
      <c r="C42" s="98" t="s">
        <v>118</v>
      </c>
      <c r="D42" s="99" t="s">
        <v>119</v>
      </c>
      <c r="E42" s="100">
        <v>5302341</v>
      </c>
      <c r="F42" s="99" t="s">
        <v>76</v>
      </c>
      <c r="G42" s="98" t="s">
        <v>116</v>
      </c>
      <c r="H42" s="99" t="s">
        <v>226</v>
      </c>
      <c r="I42" s="98" t="s">
        <v>236</v>
      </c>
      <c r="J42" s="101">
        <v>45991</v>
      </c>
      <c r="K42" s="100">
        <v>268180</v>
      </c>
      <c r="L42" s="92">
        <v>3300</v>
      </c>
      <c r="M42" s="92">
        <v>1089</v>
      </c>
      <c r="N42" s="92">
        <v>26.4</v>
      </c>
      <c r="O42" s="92">
        <v>4415.3999999999996</v>
      </c>
      <c r="P42" s="73" t="s">
        <v>124</v>
      </c>
    </row>
    <row r="43" spans="1:19" ht="14" x14ac:dyDescent="0.3">
      <c r="A43" s="94" t="s">
        <v>111</v>
      </c>
      <c r="B43" s="94" t="s">
        <v>112</v>
      </c>
      <c r="C43" s="94" t="s">
        <v>118</v>
      </c>
      <c r="D43" s="95" t="s">
        <v>119</v>
      </c>
      <c r="E43" s="96">
        <v>5302341</v>
      </c>
      <c r="F43" s="99" t="s">
        <v>76</v>
      </c>
      <c r="G43" s="94" t="s">
        <v>116</v>
      </c>
      <c r="H43" s="95" t="s">
        <v>226</v>
      </c>
      <c r="I43" s="94" t="s">
        <v>237</v>
      </c>
      <c r="J43" s="97">
        <v>46022</v>
      </c>
      <c r="K43" s="96">
        <v>270338</v>
      </c>
      <c r="L43" s="93">
        <v>2174.65</v>
      </c>
      <c r="M43" s="93">
        <v>544.5</v>
      </c>
      <c r="N43" s="93">
        <v>13.2</v>
      </c>
      <c r="O43" s="93">
        <v>2732.35</v>
      </c>
      <c r="P43" s="73" t="s">
        <v>124</v>
      </c>
    </row>
    <row r="44" spans="1:19" s="158" customFormat="1" ht="14" x14ac:dyDescent="0.3">
      <c r="A44" s="103" t="s">
        <v>111</v>
      </c>
      <c r="B44" s="103" t="s">
        <v>112</v>
      </c>
      <c r="C44" s="103" t="s">
        <v>118</v>
      </c>
      <c r="D44" s="104" t="s">
        <v>119</v>
      </c>
      <c r="E44" s="105">
        <v>5302341</v>
      </c>
      <c r="F44" s="99" t="s">
        <v>76</v>
      </c>
      <c r="G44" s="103" t="s">
        <v>116</v>
      </c>
      <c r="H44" s="104" t="s">
        <v>226</v>
      </c>
      <c r="I44" s="103" t="s">
        <v>237</v>
      </c>
      <c r="J44" s="106">
        <v>46022</v>
      </c>
      <c r="K44" s="105">
        <v>272284</v>
      </c>
      <c r="L44" s="107">
        <v>1970</v>
      </c>
      <c r="M44" s="107">
        <v>650.1</v>
      </c>
      <c r="N44" s="107">
        <v>15.76</v>
      </c>
      <c r="O44" s="107">
        <v>2635.86</v>
      </c>
      <c r="P44" s="73" t="s">
        <v>124</v>
      </c>
    </row>
    <row r="45" spans="1:19" ht="14" x14ac:dyDescent="0.3">
      <c r="A45" s="103" t="s">
        <v>111</v>
      </c>
      <c r="B45" s="103" t="s">
        <v>112</v>
      </c>
      <c r="C45" s="103" t="s">
        <v>118</v>
      </c>
      <c r="D45" s="104" t="s">
        <v>119</v>
      </c>
      <c r="E45" s="105">
        <v>5302442</v>
      </c>
      <c r="F45" s="104" t="s">
        <v>120</v>
      </c>
      <c r="G45" s="103" t="s">
        <v>116</v>
      </c>
      <c r="H45" s="104" t="s">
        <v>226</v>
      </c>
      <c r="I45" s="160" t="s">
        <v>123</v>
      </c>
      <c r="J45" s="161">
        <v>45716</v>
      </c>
      <c r="K45" s="162">
        <v>250599</v>
      </c>
      <c r="L45" s="163">
        <v>2500</v>
      </c>
      <c r="M45" s="163">
        <v>825.02</v>
      </c>
      <c r="N45" s="163">
        <v>20</v>
      </c>
      <c r="O45" s="163">
        <v>3345.02</v>
      </c>
      <c r="P45" s="73" t="s">
        <v>125</v>
      </c>
    </row>
    <row r="46" spans="1:19" ht="14" x14ac:dyDescent="0.3">
      <c r="A46" s="103" t="s">
        <v>111</v>
      </c>
      <c r="B46" s="103" t="s">
        <v>112</v>
      </c>
      <c r="C46" s="103" t="s">
        <v>118</v>
      </c>
      <c r="D46" s="104" t="s">
        <v>119</v>
      </c>
      <c r="E46" s="105">
        <v>5302442</v>
      </c>
      <c r="F46" s="104" t="s">
        <v>120</v>
      </c>
      <c r="G46" s="103" t="s">
        <v>116</v>
      </c>
      <c r="H46" s="104" t="s">
        <v>226</v>
      </c>
      <c r="I46" s="103" t="s">
        <v>227</v>
      </c>
      <c r="J46" s="106">
        <v>45716</v>
      </c>
      <c r="K46" s="105">
        <v>250599</v>
      </c>
      <c r="L46" s="93">
        <v>2500</v>
      </c>
      <c r="M46" s="93">
        <v>825</v>
      </c>
      <c r="N46" s="93">
        <v>20</v>
      </c>
      <c r="O46" s="93">
        <v>3345</v>
      </c>
      <c r="P46" s="73" t="s">
        <v>125</v>
      </c>
    </row>
    <row r="47" spans="1:19" ht="14" x14ac:dyDescent="0.3">
      <c r="A47" s="103" t="s">
        <v>111</v>
      </c>
      <c r="B47" s="103" t="s">
        <v>112</v>
      </c>
      <c r="C47" s="103" t="s">
        <v>118</v>
      </c>
      <c r="D47" s="104" t="s">
        <v>119</v>
      </c>
      <c r="E47" s="105">
        <v>5302442</v>
      </c>
      <c r="F47" s="104" t="s">
        <v>120</v>
      </c>
      <c r="G47" s="103" t="s">
        <v>116</v>
      </c>
      <c r="H47" s="104" t="s">
        <v>226</v>
      </c>
      <c r="I47" s="103" t="s">
        <v>228</v>
      </c>
      <c r="J47" s="106">
        <v>45747</v>
      </c>
      <c r="K47" s="105">
        <v>252487</v>
      </c>
      <c r="L47" s="93">
        <v>2338.61</v>
      </c>
      <c r="M47" s="93">
        <v>771.74</v>
      </c>
      <c r="N47" s="93">
        <v>18.71</v>
      </c>
      <c r="O47" s="93">
        <v>3129.06</v>
      </c>
      <c r="P47" s="73" t="s">
        <v>125</v>
      </c>
    </row>
    <row r="48" spans="1:19" ht="14" x14ac:dyDescent="0.3">
      <c r="A48" s="98" t="s">
        <v>111</v>
      </c>
      <c r="B48" s="98" t="s">
        <v>112</v>
      </c>
      <c r="C48" s="98" t="s">
        <v>118</v>
      </c>
      <c r="D48" s="99" t="s">
        <v>119</v>
      </c>
      <c r="E48" s="100">
        <v>5302442</v>
      </c>
      <c r="F48" s="104" t="s">
        <v>120</v>
      </c>
      <c r="G48" s="98" t="s">
        <v>116</v>
      </c>
      <c r="H48" s="99" t="s">
        <v>226</v>
      </c>
      <c r="I48" s="98" t="s">
        <v>229</v>
      </c>
      <c r="J48" s="101">
        <v>45777</v>
      </c>
      <c r="K48" s="100">
        <v>254398</v>
      </c>
      <c r="L48" s="92">
        <v>2556.58</v>
      </c>
      <c r="M48" s="92">
        <v>843.67</v>
      </c>
      <c r="N48" s="92">
        <v>20.45</v>
      </c>
      <c r="O48" s="92">
        <v>3420.7</v>
      </c>
      <c r="P48" s="73" t="s">
        <v>125</v>
      </c>
    </row>
    <row r="49" spans="1:16" ht="14" x14ac:dyDescent="0.3">
      <c r="A49" s="94" t="s">
        <v>111</v>
      </c>
      <c r="B49" s="94" t="s">
        <v>112</v>
      </c>
      <c r="C49" s="94" t="s">
        <v>118</v>
      </c>
      <c r="D49" s="95" t="s">
        <v>119</v>
      </c>
      <c r="E49" s="96">
        <v>5302442</v>
      </c>
      <c r="F49" s="104" t="s">
        <v>120</v>
      </c>
      <c r="G49" s="94" t="s">
        <v>116</v>
      </c>
      <c r="H49" s="95" t="s">
        <v>226</v>
      </c>
      <c r="I49" s="94" t="s">
        <v>230</v>
      </c>
      <c r="J49" s="97">
        <v>45808</v>
      </c>
      <c r="K49" s="96">
        <v>256387</v>
      </c>
      <c r="L49" s="93">
        <v>2464.6999999999998</v>
      </c>
      <c r="M49" s="93">
        <v>813.35</v>
      </c>
      <c r="N49" s="93">
        <v>19.72</v>
      </c>
      <c r="O49" s="93">
        <v>3297.77</v>
      </c>
      <c r="P49" s="73" t="s">
        <v>125</v>
      </c>
    </row>
    <row r="50" spans="1:16" ht="14" x14ac:dyDescent="0.3">
      <c r="A50" s="98" t="s">
        <v>111</v>
      </c>
      <c r="B50" s="98" t="s">
        <v>112</v>
      </c>
      <c r="C50" s="98" t="s">
        <v>118</v>
      </c>
      <c r="D50" s="99" t="s">
        <v>119</v>
      </c>
      <c r="E50" s="100">
        <v>5302442</v>
      </c>
      <c r="F50" s="104" t="s">
        <v>120</v>
      </c>
      <c r="G50" s="98" t="s">
        <v>116</v>
      </c>
      <c r="H50" s="99" t="s">
        <v>226</v>
      </c>
      <c r="I50" s="98" t="s">
        <v>231</v>
      </c>
      <c r="J50" s="101">
        <v>45838</v>
      </c>
      <c r="K50" s="100">
        <v>258666</v>
      </c>
      <c r="L50" s="92">
        <v>2450.23</v>
      </c>
      <c r="M50" s="92">
        <v>808.58</v>
      </c>
      <c r="N50" s="92">
        <v>19.600000000000001</v>
      </c>
      <c r="O50" s="92">
        <v>3278.41</v>
      </c>
      <c r="P50" s="73" t="s">
        <v>125</v>
      </c>
    </row>
    <row r="51" spans="1:16" ht="14" x14ac:dyDescent="0.3">
      <c r="A51" s="94" t="s">
        <v>111</v>
      </c>
      <c r="B51" s="94" t="s">
        <v>112</v>
      </c>
      <c r="C51" s="94" t="s">
        <v>118</v>
      </c>
      <c r="D51" s="95" t="s">
        <v>119</v>
      </c>
      <c r="E51" s="96">
        <v>5302442</v>
      </c>
      <c r="F51" s="104" t="s">
        <v>120</v>
      </c>
      <c r="G51" s="94" t="s">
        <v>116</v>
      </c>
      <c r="H51" s="95" t="s">
        <v>226</v>
      </c>
      <c r="I51" s="94" t="s">
        <v>232</v>
      </c>
      <c r="J51" s="97">
        <v>45869</v>
      </c>
      <c r="K51" s="96">
        <v>260762</v>
      </c>
      <c r="L51" s="93">
        <v>3939.83</v>
      </c>
      <c r="M51" s="93">
        <v>1300.1500000000001</v>
      </c>
      <c r="N51" s="93">
        <v>31.52</v>
      </c>
      <c r="O51" s="93">
        <v>5271.5</v>
      </c>
      <c r="P51" s="73" t="s">
        <v>125</v>
      </c>
    </row>
    <row r="52" spans="1:16" ht="14" x14ac:dyDescent="0.3">
      <c r="A52" s="98" t="s">
        <v>111</v>
      </c>
      <c r="B52" s="98" t="s">
        <v>112</v>
      </c>
      <c r="C52" s="98" t="s">
        <v>118</v>
      </c>
      <c r="D52" s="99" t="s">
        <v>119</v>
      </c>
      <c r="E52" s="100">
        <v>5302442</v>
      </c>
      <c r="F52" s="104" t="s">
        <v>120</v>
      </c>
      <c r="G52" s="98" t="s">
        <v>116</v>
      </c>
      <c r="H52" s="99" t="s">
        <v>226</v>
      </c>
      <c r="I52" s="98" t="s">
        <v>233</v>
      </c>
      <c r="J52" s="101">
        <v>45900</v>
      </c>
      <c r="K52" s="100">
        <v>262532</v>
      </c>
      <c r="L52" s="92">
        <v>2578.8000000000002</v>
      </c>
      <c r="M52" s="92">
        <v>851</v>
      </c>
      <c r="N52" s="92">
        <v>20.63</v>
      </c>
      <c r="O52" s="92">
        <v>3450.43</v>
      </c>
      <c r="P52" s="73" t="s">
        <v>125</v>
      </c>
    </row>
    <row r="53" spans="1:16" ht="14" x14ac:dyDescent="0.3">
      <c r="A53" s="94" t="s">
        <v>111</v>
      </c>
      <c r="B53" s="94" t="s">
        <v>112</v>
      </c>
      <c r="C53" s="94" t="s">
        <v>118</v>
      </c>
      <c r="D53" s="95" t="s">
        <v>119</v>
      </c>
      <c r="E53" s="96">
        <v>5302442</v>
      </c>
      <c r="F53" s="104" t="s">
        <v>120</v>
      </c>
      <c r="G53" s="94" t="s">
        <v>116</v>
      </c>
      <c r="H53" s="95" t="s">
        <v>226</v>
      </c>
      <c r="I53" s="94" t="s">
        <v>234</v>
      </c>
      <c r="J53" s="97">
        <v>45918</v>
      </c>
      <c r="K53" s="96">
        <v>263773</v>
      </c>
      <c r="L53" s="93">
        <v>2846.31</v>
      </c>
      <c r="M53" s="93">
        <v>939.28</v>
      </c>
      <c r="N53" s="93">
        <v>22.77</v>
      </c>
      <c r="O53" s="93">
        <v>3808.36</v>
      </c>
      <c r="P53" s="73" t="s">
        <v>125</v>
      </c>
    </row>
    <row r="54" spans="1:16" ht="14" x14ac:dyDescent="0.3">
      <c r="A54" s="103" t="s">
        <v>111</v>
      </c>
      <c r="B54" s="103" t="s">
        <v>112</v>
      </c>
      <c r="C54" s="103" t="s">
        <v>118</v>
      </c>
      <c r="D54" s="104" t="s">
        <v>119</v>
      </c>
      <c r="E54" s="105">
        <v>5302540</v>
      </c>
      <c r="F54" s="104" t="s">
        <v>120</v>
      </c>
      <c r="G54" s="103" t="s">
        <v>116</v>
      </c>
      <c r="H54" s="104" t="s">
        <v>226</v>
      </c>
      <c r="I54" s="103" t="s">
        <v>123</v>
      </c>
      <c r="J54" s="106">
        <v>45716</v>
      </c>
      <c r="K54" s="105">
        <v>250599</v>
      </c>
      <c r="L54" s="93">
        <v>2500</v>
      </c>
      <c r="M54" s="93">
        <v>825</v>
      </c>
      <c r="N54" s="93">
        <v>20</v>
      </c>
      <c r="O54" s="93">
        <v>3345</v>
      </c>
      <c r="P54" s="73" t="s">
        <v>126</v>
      </c>
    </row>
    <row r="55" spans="1:16" ht="14" x14ac:dyDescent="0.3">
      <c r="A55" s="103" t="s">
        <v>111</v>
      </c>
      <c r="B55" s="103" t="s">
        <v>112</v>
      </c>
      <c r="C55" s="103" t="s">
        <v>118</v>
      </c>
      <c r="D55" s="104" t="s">
        <v>119</v>
      </c>
      <c r="E55" s="105">
        <v>5302540</v>
      </c>
      <c r="F55" s="104" t="s">
        <v>120</v>
      </c>
      <c r="G55" s="103" t="s">
        <v>116</v>
      </c>
      <c r="H55" s="104" t="s">
        <v>226</v>
      </c>
      <c r="I55" s="103" t="s">
        <v>227</v>
      </c>
      <c r="J55" s="106">
        <v>45716</v>
      </c>
      <c r="K55" s="105">
        <v>250599</v>
      </c>
      <c r="L55" s="92">
        <v>2500</v>
      </c>
      <c r="M55" s="92">
        <v>825</v>
      </c>
      <c r="N55" s="92">
        <v>20</v>
      </c>
      <c r="O55" s="92">
        <v>3345</v>
      </c>
      <c r="P55" s="73" t="s">
        <v>126</v>
      </c>
    </row>
    <row r="56" spans="1:16" ht="14" x14ac:dyDescent="0.3">
      <c r="A56" s="94" t="s">
        <v>111</v>
      </c>
      <c r="B56" s="94" t="s">
        <v>112</v>
      </c>
      <c r="C56" s="94" t="s">
        <v>118</v>
      </c>
      <c r="D56" s="95" t="s">
        <v>119</v>
      </c>
      <c r="E56" s="96">
        <v>5302540</v>
      </c>
      <c r="F56" s="104" t="s">
        <v>120</v>
      </c>
      <c r="G56" s="94" t="s">
        <v>116</v>
      </c>
      <c r="H56" s="95" t="s">
        <v>226</v>
      </c>
      <c r="I56" s="94" t="s">
        <v>228</v>
      </c>
      <c r="J56" s="97">
        <v>45747</v>
      </c>
      <c r="K56" s="96">
        <v>252487</v>
      </c>
      <c r="L56" s="93">
        <v>2500</v>
      </c>
      <c r="M56" s="93">
        <v>825</v>
      </c>
      <c r="N56" s="93">
        <v>20</v>
      </c>
      <c r="O56" s="93">
        <v>3345</v>
      </c>
      <c r="P56" s="73" t="s">
        <v>126</v>
      </c>
    </row>
    <row r="57" spans="1:16" ht="14" x14ac:dyDescent="0.3">
      <c r="A57" s="98" t="s">
        <v>111</v>
      </c>
      <c r="B57" s="98" t="s">
        <v>112</v>
      </c>
      <c r="C57" s="98" t="s">
        <v>118</v>
      </c>
      <c r="D57" s="99" t="s">
        <v>119</v>
      </c>
      <c r="E57" s="100">
        <v>5302540</v>
      </c>
      <c r="F57" s="104" t="s">
        <v>120</v>
      </c>
      <c r="G57" s="98" t="s">
        <v>116</v>
      </c>
      <c r="H57" s="99" t="s">
        <v>226</v>
      </c>
      <c r="I57" s="98" t="s">
        <v>229</v>
      </c>
      <c r="J57" s="101">
        <v>45777</v>
      </c>
      <c r="K57" s="100">
        <v>254398</v>
      </c>
      <c r="L57" s="92">
        <v>2500</v>
      </c>
      <c r="M57" s="92">
        <v>825</v>
      </c>
      <c r="N57" s="92">
        <v>20</v>
      </c>
      <c r="O57" s="92">
        <v>3345</v>
      </c>
      <c r="P57" s="73" t="s">
        <v>126</v>
      </c>
    </row>
    <row r="58" spans="1:16" ht="14" x14ac:dyDescent="0.3">
      <c r="A58" s="94" t="s">
        <v>111</v>
      </c>
      <c r="B58" s="94" t="s">
        <v>112</v>
      </c>
      <c r="C58" s="94" t="s">
        <v>118</v>
      </c>
      <c r="D58" s="95" t="s">
        <v>119</v>
      </c>
      <c r="E58" s="96">
        <v>5302540</v>
      </c>
      <c r="F58" s="104" t="s">
        <v>120</v>
      </c>
      <c r="G58" s="94" t="s">
        <v>116</v>
      </c>
      <c r="H58" s="95" t="s">
        <v>226</v>
      </c>
      <c r="I58" s="94" t="s">
        <v>230</v>
      </c>
      <c r="J58" s="97">
        <v>45808</v>
      </c>
      <c r="K58" s="96">
        <v>256387</v>
      </c>
      <c r="L58" s="93">
        <v>2500</v>
      </c>
      <c r="M58" s="93">
        <v>825</v>
      </c>
      <c r="N58" s="93">
        <v>20</v>
      </c>
      <c r="O58" s="93">
        <v>3345</v>
      </c>
      <c r="P58" s="73" t="s">
        <v>126</v>
      </c>
    </row>
    <row r="59" spans="1:16" ht="14" x14ac:dyDescent="0.3">
      <c r="A59" s="98" t="s">
        <v>111</v>
      </c>
      <c r="B59" s="98" t="s">
        <v>112</v>
      </c>
      <c r="C59" s="98" t="s">
        <v>118</v>
      </c>
      <c r="D59" s="99" t="s">
        <v>119</v>
      </c>
      <c r="E59" s="100">
        <v>5302540</v>
      </c>
      <c r="F59" s="104" t="s">
        <v>120</v>
      </c>
      <c r="G59" s="98" t="s">
        <v>116</v>
      </c>
      <c r="H59" s="99" t="s">
        <v>226</v>
      </c>
      <c r="I59" s="98" t="s">
        <v>231</v>
      </c>
      <c r="J59" s="101">
        <v>45838</v>
      </c>
      <c r="K59" s="100">
        <v>258666</v>
      </c>
      <c r="L59" s="92">
        <v>2500</v>
      </c>
      <c r="M59" s="92">
        <v>825</v>
      </c>
      <c r="N59" s="92">
        <v>20</v>
      </c>
      <c r="O59" s="92">
        <v>3345</v>
      </c>
      <c r="P59" s="73" t="s">
        <v>126</v>
      </c>
    </row>
    <row r="60" spans="1:16" ht="14" x14ac:dyDescent="0.3">
      <c r="A60" s="94" t="s">
        <v>111</v>
      </c>
      <c r="B60" s="94" t="s">
        <v>112</v>
      </c>
      <c r="C60" s="94" t="s">
        <v>118</v>
      </c>
      <c r="D60" s="95" t="s">
        <v>119</v>
      </c>
      <c r="E60" s="96">
        <v>5302540</v>
      </c>
      <c r="F60" s="104" t="s">
        <v>120</v>
      </c>
      <c r="G60" s="94" t="s">
        <v>116</v>
      </c>
      <c r="H60" s="95" t="s">
        <v>226</v>
      </c>
      <c r="I60" s="94" t="s">
        <v>232</v>
      </c>
      <c r="J60" s="97">
        <v>45869</v>
      </c>
      <c r="K60" s="96">
        <v>260762</v>
      </c>
      <c r="L60" s="93">
        <v>3898.15</v>
      </c>
      <c r="M60" s="93">
        <v>1286.3900000000001</v>
      </c>
      <c r="N60" s="93">
        <v>31.18</v>
      </c>
      <c r="O60" s="93">
        <v>5215.72</v>
      </c>
      <c r="P60" s="73" t="s">
        <v>126</v>
      </c>
    </row>
    <row r="61" spans="1:16" ht="14" x14ac:dyDescent="0.3">
      <c r="A61" s="98" t="s">
        <v>111</v>
      </c>
      <c r="B61" s="98" t="s">
        <v>112</v>
      </c>
      <c r="C61" s="98" t="s">
        <v>118</v>
      </c>
      <c r="D61" s="99" t="s">
        <v>119</v>
      </c>
      <c r="E61" s="100">
        <v>5302540</v>
      </c>
      <c r="F61" s="104" t="s">
        <v>120</v>
      </c>
      <c r="G61" s="98" t="s">
        <v>116</v>
      </c>
      <c r="H61" s="99" t="s">
        <v>226</v>
      </c>
      <c r="I61" s="98" t="s">
        <v>233</v>
      </c>
      <c r="J61" s="101">
        <v>45900</v>
      </c>
      <c r="K61" s="100">
        <v>262532</v>
      </c>
      <c r="L61" s="92">
        <v>2524.65</v>
      </c>
      <c r="M61" s="92">
        <v>833.13</v>
      </c>
      <c r="N61" s="92">
        <v>20.2</v>
      </c>
      <c r="O61" s="92">
        <v>3377.98</v>
      </c>
      <c r="P61" s="73" t="s">
        <v>126</v>
      </c>
    </row>
    <row r="62" spans="1:16" ht="14" x14ac:dyDescent="0.3">
      <c r="A62" s="94" t="s">
        <v>111</v>
      </c>
      <c r="B62" s="94" t="s">
        <v>112</v>
      </c>
      <c r="C62" s="94" t="s">
        <v>118</v>
      </c>
      <c r="D62" s="95" t="s">
        <v>119</v>
      </c>
      <c r="E62" s="96">
        <v>5302540</v>
      </c>
      <c r="F62" s="104" t="s">
        <v>120</v>
      </c>
      <c r="G62" s="94" t="s">
        <v>116</v>
      </c>
      <c r="H62" s="95" t="s">
        <v>226</v>
      </c>
      <c r="I62" s="94" t="s">
        <v>234</v>
      </c>
      <c r="J62" s="97">
        <v>45930</v>
      </c>
      <c r="K62" s="96">
        <v>264400</v>
      </c>
      <c r="L62" s="93">
        <v>2500</v>
      </c>
      <c r="M62" s="93">
        <v>825</v>
      </c>
      <c r="N62" s="93">
        <v>20</v>
      </c>
      <c r="O62" s="93">
        <v>3345</v>
      </c>
      <c r="P62" s="73" t="s">
        <v>126</v>
      </c>
    </row>
    <row r="63" spans="1:16" ht="14" x14ac:dyDescent="0.3">
      <c r="A63" s="98" t="s">
        <v>111</v>
      </c>
      <c r="B63" s="98" t="s">
        <v>112</v>
      </c>
      <c r="C63" s="98" t="s">
        <v>118</v>
      </c>
      <c r="D63" s="99" t="s">
        <v>119</v>
      </c>
      <c r="E63" s="100">
        <v>5302540</v>
      </c>
      <c r="F63" s="104" t="s">
        <v>120</v>
      </c>
      <c r="G63" s="98" t="s">
        <v>116</v>
      </c>
      <c r="H63" s="99" t="s">
        <v>226</v>
      </c>
      <c r="I63" s="98" t="s">
        <v>235</v>
      </c>
      <c r="J63" s="101">
        <v>45961</v>
      </c>
      <c r="K63" s="100">
        <v>266509</v>
      </c>
      <c r="L63" s="92">
        <v>2500</v>
      </c>
      <c r="M63" s="92">
        <v>825</v>
      </c>
      <c r="N63" s="92">
        <v>20</v>
      </c>
      <c r="O63" s="92">
        <v>3345</v>
      </c>
      <c r="P63" s="73" t="s">
        <v>126</v>
      </c>
    </row>
    <row r="64" spans="1:16" ht="14" x14ac:dyDescent="0.3">
      <c r="A64" s="94" t="s">
        <v>111</v>
      </c>
      <c r="B64" s="94" t="s">
        <v>112</v>
      </c>
      <c r="C64" s="94" t="s">
        <v>118</v>
      </c>
      <c r="D64" s="95" t="s">
        <v>119</v>
      </c>
      <c r="E64" s="96">
        <v>5302540</v>
      </c>
      <c r="F64" s="104" t="s">
        <v>120</v>
      </c>
      <c r="G64" s="94" t="s">
        <v>116</v>
      </c>
      <c r="H64" s="95" t="s">
        <v>226</v>
      </c>
      <c r="I64" s="94" t="s">
        <v>236</v>
      </c>
      <c r="J64" s="97">
        <v>45991</v>
      </c>
      <c r="K64" s="96">
        <v>268180</v>
      </c>
      <c r="L64" s="93">
        <v>2500</v>
      </c>
      <c r="M64" s="93">
        <v>825</v>
      </c>
      <c r="N64" s="93">
        <v>20</v>
      </c>
      <c r="O64" s="93">
        <v>3345</v>
      </c>
      <c r="P64" s="73" t="s">
        <v>126</v>
      </c>
    </row>
    <row r="65" spans="1:16" s="158" customFormat="1" ht="14" x14ac:dyDescent="0.3">
      <c r="A65" s="103" t="s">
        <v>111</v>
      </c>
      <c r="B65" s="103" t="s">
        <v>112</v>
      </c>
      <c r="C65" s="103" t="s">
        <v>118</v>
      </c>
      <c r="D65" s="104" t="s">
        <v>119</v>
      </c>
      <c r="E65" s="105">
        <v>5302540</v>
      </c>
      <c r="F65" s="104" t="s">
        <v>120</v>
      </c>
      <c r="G65" s="103" t="s">
        <v>116</v>
      </c>
      <c r="H65" s="104" t="s">
        <v>226</v>
      </c>
      <c r="I65" s="103" t="s">
        <v>237</v>
      </c>
      <c r="J65" s="106">
        <v>46022</v>
      </c>
      <c r="K65" s="105">
        <v>270338</v>
      </c>
      <c r="L65" s="107">
        <v>2500</v>
      </c>
      <c r="M65" s="107">
        <v>825</v>
      </c>
      <c r="N65" s="107">
        <v>20</v>
      </c>
      <c r="O65" s="107">
        <v>3345</v>
      </c>
      <c r="P65" s="73" t="s">
        <v>126</v>
      </c>
    </row>
    <row r="66" spans="1:16" s="158" customFormat="1" ht="14" x14ac:dyDescent="0.3">
      <c r="A66" s="103" t="s">
        <v>111</v>
      </c>
      <c r="B66" s="103" t="s">
        <v>112</v>
      </c>
      <c r="C66" s="103" t="s">
        <v>118</v>
      </c>
      <c r="D66" s="104" t="s">
        <v>119</v>
      </c>
      <c r="E66" s="105">
        <v>5302540</v>
      </c>
      <c r="F66" s="104" t="s">
        <v>120</v>
      </c>
      <c r="G66" s="103" t="s">
        <v>116</v>
      </c>
      <c r="H66" s="104" t="s">
        <v>226</v>
      </c>
      <c r="I66" s="103" t="s">
        <v>237</v>
      </c>
      <c r="J66" s="106">
        <v>46022</v>
      </c>
      <c r="K66" s="105">
        <v>272284</v>
      </c>
      <c r="L66" s="107">
        <v>1500</v>
      </c>
      <c r="M66" s="107">
        <v>495</v>
      </c>
      <c r="N66" s="107">
        <v>12</v>
      </c>
      <c r="O66" s="107">
        <v>2007</v>
      </c>
      <c r="P66" s="73" t="s">
        <v>126</v>
      </c>
    </row>
    <row r="67" spans="1:16" ht="14" x14ac:dyDescent="0.3">
      <c r="A67" s="103" t="s">
        <v>111</v>
      </c>
      <c r="B67" s="103" t="s">
        <v>112</v>
      </c>
      <c r="C67" s="103" t="s">
        <v>118</v>
      </c>
      <c r="D67" s="104" t="s">
        <v>119</v>
      </c>
      <c r="E67" s="105">
        <v>5302827</v>
      </c>
      <c r="F67" s="104" t="s">
        <v>120</v>
      </c>
      <c r="G67" s="103" t="s">
        <v>116</v>
      </c>
      <c r="H67" s="104" t="s">
        <v>226</v>
      </c>
      <c r="I67" s="160" t="s">
        <v>123</v>
      </c>
      <c r="J67" s="161">
        <v>45716</v>
      </c>
      <c r="K67" s="162">
        <v>250599</v>
      </c>
      <c r="L67" s="164">
        <v>2500</v>
      </c>
      <c r="M67" s="165">
        <v>825</v>
      </c>
      <c r="N67" s="165">
        <v>20</v>
      </c>
      <c r="O67" s="165">
        <v>3345</v>
      </c>
      <c r="P67" s="73" t="s">
        <v>125</v>
      </c>
    </row>
    <row r="68" spans="1:16" ht="14" x14ac:dyDescent="0.3">
      <c r="A68" s="103" t="s">
        <v>111</v>
      </c>
      <c r="B68" s="103" t="s">
        <v>112</v>
      </c>
      <c r="C68" s="103" t="s">
        <v>118</v>
      </c>
      <c r="D68" s="104" t="s">
        <v>119</v>
      </c>
      <c r="E68" s="105">
        <v>5302827</v>
      </c>
      <c r="F68" s="104" t="s">
        <v>120</v>
      </c>
      <c r="G68" s="103" t="s">
        <v>116</v>
      </c>
      <c r="H68" s="104" t="s">
        <v>226</v>
      </c>
      <c r="I68" s="103" t="s">
        <v>227</v>
      </c>
      <c r="J68" s="106">
        <v>45716</v>
      </c>
      <c r="K68" s="105">
        <v>250599</v>
      </c>
      <c r="L68" s="107">
        <v>2500.0100000000002</v>
      </c>
      <c r="M68" s="92">
        <v>825</v>
      </c>
      <c r="N68" s="92">
        <v>20</v>
      </c>
      <c r="O68" s="92">
        <v>3345.01</v>
      </c>
      <c r="P68" s="73" t="s">
        <v>125</v>
      </c>
    </row>
    <row r="69" spans="1:16" ht="14" x14ac:dyDescent="0.3">
      <c r="A69" s="98" t="s">
        <v>111</v>
      </c>
      <c r="B69" s="98" t="s">
        <v>112</v>
      </c>
      <c r="C69" s="98" t="s">
        <v>118</v>
      </c>
      <c r="D69" s="99" t="s">
        <v>119</v>
      </c>
      <c r="E69" s="100">
        <v>5302827</v>
      </c>
      <c r="F69" s="104" t="s">
        <v>120</v>
      </c>
      <c r="G69" s="98" t="s">
        <v>116</v>
      </c>
      <c r="H69" s="99" t="s">
        <v>226</v>
      </c>
      <c r="I69" s="98" t="s">
        <v>228</v>
      </c>
      <c r="J69" s="101">
        <v>45747</v>
      </c>
      <c r="K69" s="100">
        <v>252487</v>
      </c>
      <c r="L69" s="92">
        <v>2500</v>
      </c>
      <c r="M69" s="92">
        <v>825</v>
      </c>
      <c r="N69" s="92">
        <v>20</v>
      </c>
      <c r="O69" s="92">
        <v>3345</v>
      </c>
      <c r="P69" s="73" t="s">
        <v>125</v>
      </c>
    </row>
    <row r="70" spans="1:16" ht="14" x14ac:dyDescent="0.3">
      <c r="A70" s="94" t="s">
        <v>111</v>
      </c>
      <c r="B70" s="94" t="s">
        <v>112</v>
      </c>
      <c r="C70" s="94" t="s">
        <v>118</v>
      </c>
      <c r="D70" s="95" t="s">
        <v>119</v>
      </c>
      <c r="E70" s="96">
        <v>5302827</v>
      </c>
      <c r="F70" s="104" t="s">
        <v>120</v>
      </c>
      <c r="G70" s="94" t="s">
        <v>116</v>
      </c>
      <c r="H70" s="95" t="s">
        <v>226</v>
      </c>
      <c r="I70" s="94" t="s">
        <v>229</v>
      </c>
      <c r="J70" s="97">
        <v>45777</v>
      </c>
      <c r="K70" s="96">
        <v>254398</v>
      </c>
      <c r="L70" s="93">
        <v>2500</v>
      </c>
      <c r="M70" s="93">
        <v>825</v>
      </c>
      <c r="N70" s="93">
        <v>20</v>
      </c>
      <c r="O70" s="93">
        <v>3345</v>
      </c>
      <c r="P70" s="73" t="s">
        <v>125</v>
      </c>
    </row>
    <row r="71" spans="1:16" ht="14" x14ac:dyDescent="0.3">
      <c r="A71" s="98" t="s">
        <v>111</v>
      </c>
      <c r="B71" s="98" t="s">
        <v>112</v>
      </c>
      <c r="C71" s="98" t="s">
        <v>118</v>
      </c>
      <c r="D71" s="99" t="s">
        <v>119</v>
      </c>
      <c r="E71" s="100">
        <v>5302827</v>
      </c>
      <c r="F71" s="104" t="s">
        <v>120</v>
      </c>
      <c r="G71" s="98" t="s">
        <v>116</v>
      </c>
      <c r="H71" s="99" t="s">
        <v>226</v>
      </c>
      <c r="I71" s="98" t="s">
        <v>230</v>
      </c>
      <c r="J71" s="101">
        <v>45808</v>
      </c>
      <c r="K71" s="100">
        <v>256387</v>
      </c>
      <c r="L71" s="92">
        <v>2500</v>
      </c>
      <c r="M71" s="92">
        <v>825</v>
      </c>
      <c r="N71" s="92">
        <v>20</v>
      </c>
      <c r="O71" s="92">
        <v>3345</v>
      </c>
      <c r="P71" s="73" t="s">
        <v>125</v>
      </c>
    </row>
    <row r="72" spans="1:16" ht="14" x14ac:dyDescent="0.3">
      <c r="A72" s="94" t="s">
        <v>111</v>
      </c>
      <c r="B72" s="94" t="s">
        <v>112</v>
      </c>
      <c r="C72" s="94" t="s">
        <v>118</v>
      </c>
      <c r="D72" s="95" t="s">
        <v>119</v>
      </c>
      <c r="E72" s="96">
        <v>5302827</v>
      </c>
      <c r="F72" s="104" t="s">
        <v>120</v>
      </c>
      <c r="G72" s="94" t="s">
        <v>116</v>
      </c>
      <c r="H72" s="95" t="s">
        <v>226</v>
      </c>
      <c r="I72" s="94" t="s">
        <v>231</v>
      </c>
      <c r="J72" s="97">
        <v>45838</v>
      </c>
      <c r="K72" s="96">
        <v>258666</v>
      </c>
      <c r="L72" s="93">
        <v>2500</v>
      </c>
      <c r="M72" s="93">
        <v>825</v>
      </c>
      <c r="N72" s="93">
        <v>20</v>
      </c>
      <c r="O72" s="93">
        <v>3345</v>
      </c>
      <c r="P72" s="73" t="s">
        <v>125</v>
      </c>
    </row>
    <row r="73" spans="1:16" ht="14" x14ac:dyDescent="0.3">
      <c r="A73" s="98" t="s">
        <v>111</v>
      </c>
      <c r="B73" s="98" t="s">
        <v>112</v>
      </c>
      <c r="C73" s="98" t="s">
        <v>118</v>
      </c>
      <c r="D73" s="99" t="s">
        <v>119</v>
      </c>
      <c r="E73" s="100">
        <v>5302827</v>
      </c>
      <c r="F73" s="104" t="s">
        <v>120</v>
      </c>
      <c r="G73" s="98" t="s">
        <v>116</v>
      </c>
      <c r="H73" s="99" t="s">
        <v>226</v>
      </c>
      <c r="I73" s="98" t="s">
        <v>232</v>
      </c>
      <c r="J73" s="101">
        <v>45869</v>
      </c>
      <c r="K73" s="100">
        <v>260762</v>
      </c>
      <c r="L73" s="92">
        <v>3707.01</v>
      </c>
      <c r="M73" s="92">
        <v>1223.31</v>
      </c>
      <c r="N73" s="92">
        <v>29.65</v>
      </c>
      <c r="O73" s="92">
        <v>4959.97</v>
      </c>
      <c r="P73" s="73" t="s">
        <v>125</v>
      </c>
    </row>
    <row r="74" spans="1:16" ht="14" x14ac:dyDescent="0.3">
      <c r="A74" s="94" t="s">
        <v>111</v>
      </c>
      <c r="B74" s="94" t="s">
        <v>112</v>
      </c>
      <c r="C74" s="94" t="s">
        <v>118</v>
      </c>
      <c r="D74" s="95" t="s">
        <v>119</v>
      </c>
      <c r="E74" s="96">
        <v>5302827</v>
      </c>
      <c r="F74" s="104" t="s">
        <v>120</v>
      </c>
      <c r="G74" s="94" t="s">
        <v>116</v>
      </c>
      <c r="H74" s="95" t="s">
        <v>226</v>
      </c>
      <c r="I74" s="94" t="s">
        <v>233</v>
      </c>
      <c r="J74" s="97">
        <v>45900</v>
      </c>
      <c r="K74" s="96">
        <v>262532</v>
      </c>
      <c r="L74" s="93">
        <v>2572.85</v>
      </c>
      <c r="M74" s="93">
        <v>849.04</v>
      </c>
      <c r="N74" s="93">
        <v>20.58</v>
      </c>
      <c r="O74" s="93">
        <v>3442.47</v>
      </c>
      <c r="P74" s="73" t="s">
        <v>125</v>
      </c>
    </row>
    <row r="75" spans="1:16" ht="14" x14ac:dyDescent="0.3">
      <c r="A75" s="98" t="s">
        <v>111</v>
      </c>
      <c r="B75" s="98" t="s">
        <v>112</v>
      </c>
      <c r="C75" s="98" t="s">
        <v>118</v>
      </c>
      <c r="D75" s="99" t="s">
        <v>119</v>
      </c>
      <c r="E75" s="100">
        <v>5302827</v>
      </c>
      <c r="F75" s="104" t="s">
        <v>120</v>
      </c>
      <c r="G75" s="98" t="s">
        <v>116</v>
      </c>
      <c r="H75" s="99" t="s">
        <v>226</v>
      </c>
      <c r="I75" s="98" t="s">
        <v>234</v>
      </c>
      <c r="J75" s="101">
        <v>45930</v>
      </c>
      <c r="K75" s="100">
        <v>264400</v>
      </c>
      <c r="L75" s="92">
        <v>2500</v>
      </c>
      <c r="M75" s="92">
        <v>825</v>
      </c>
      <c r="N75" s="92">
        <v>20</v>
      </c>
      <c r="O75" s="92">
        <v>3345</v>
      </c>
      <c r="P75" s="73" t="s">
        <v>125</v>
      </c>
    </row>
    <row r="76" spans="1:16" ht="14" x14ac:dyDescent="0.3">
      <c r="A76" s="94" t="s">
        <v>111</v>
      </c>
      <c r="B76" s="94" t="s">
        <v>112</v>
      </c>
      <c r="C76" s="94" t="s">
        <v>118</v>
      </c>
      <c r="D76" s="95" t="s">
        <v>119</v>
      </c>
      <c r="E76" s="96">
        <v>5302827</v>
      </c>
      <c r="F76" s="104" t="s">
        <v>120</v>
      </c>
      <c r="G76" s="94" t="s">
        <v>116</v>
      </c>
      <c r="H76" s="95" t="s">
        <v>226</v>
      </c>
      <c r="I76" s="94" t="s">
        <v>235</v>
      </c>
      <c r="J76" s="97">
        <v>45961</v>
      </c>
      <c r="K76" s="96">
        <v>266509</v>
      </c>
      <c r="L76" s="93">
        <v>2500</v>
      </c>
      <c r="M76" s="93">
        <v>825</v>
      </c>
      <c r="N76" s="93">
        <v>20</v>
      </c>
      <c r="O76" s="93">
        <v>3345</v>
      </c>
      <c r="P76" s="73" t="s">
        <v>125</v>
      </c>
    </row>
    <row r="77" spans="1:16" ht="14" x14ac:dyDescent="0.3">
      <c r="A77" s="98" t="s">
        <v>111</v>
      </c>
      <c r="B77" s="98" t="s">
        <v>112</v>
      </c>
      <c r="C77" s="98" t="s">
        <v>118</v>
      </c>
      <c r="D77" s="99" t="s">
        <v>119</v>
      </c>
      <c r="E77" s="100">
        <v>5302827</v>
      </c>
      <c r="F77" s="104" t="s">
        <v>120</v>
      </c>
      <c r="G77" s="98" t="s">
        <v>116</v>
      </c>
      <c r="H77" s="99" t="s">
        <v>226</v>
      </c>
      <c r="I77" s="98" t="s">
        <v>236</v>
      </c>
      <c r="J77" s="101">
        <v>45991</v>
      </c>
      <c r="K77" s="100">
        <v>268180</v>
      </c>
      <c r="L77" s="92">
        <v>2500</v>
      </c>
      <c r="M77" s="92">
        <v>825</v>
      </c>
      <c r="N77" s="92">
        <v>20</v>
      </c>
      <c r="O77" s="92">
        <v>3345</v>
      </c>
      <c r="P77" s="73" t="s">
        <v>125</v>
      </c>
    </row>
    <row r="78" spans="1:16" s="158" customFormat="1" ht="14" x14ac:dyDescent="0.3">
      <c r="A78" s="103" t="s">
        <v>111</v>
      </c>
      <c r="B78" s="103" t="s">
        <v>112</v>
      </c>
      <c r="C78" s="103" t="s">
        <v>118</v>
      </c>
      <c r="D78" s="104" t="s">
        <v>119</v>
      </c>
      <c r="E78" s="105">
        <v>5302827</v>
      </c>
      <c r="F78" s="104" t="s">
        <v>120</v>
      </c>
      <c r="G78" s="103" t="s">
        <v>116</v>
      </c>
      <c r="H78" s="104" t="s">
        <v>226</v>
      </c>
      <c r="I78" s="103" t="s">
        <v>237</v>
      </c>
      <c r="J78" s="106">
        <v>46022</v>
      </c>
      <c r="K78" s="105">
        <v>270338</v>
      </c>
      <c r="L78" s="107">
        <v>2500</v>
      </c>
      <c r="M78" s="107">
        <v>825</v>
      </c>
      <c r="N78" s="107">
        <v>20</v>
      </c>
      <c r="O78" s="107">
        <v>3345</v>
      </c>
      <c r="P78" s="73" t="s">
        <v>125</v>
      </c>
    </row>
    <row r="79" spans="1:16" s="158" customFormat="1" ht="14" x14ac:dyDescent="0.3">
      <c r="A79" s="103" t="s">
        <v>111</v>
      </c>
      <c r="B79" s="103" t="s">
        <v>112</v>
      </c>
      <c r="C79" s="103" t="s">
        <v>118</v>
      </c>
      <c r="D79" s="104" t="s">
        <v>119</v>
      </c>
      <c r="E79" s="105">
        <v>5302827</v>
      </c>
      <c r="F79" s="104" t="s">
        <v>120</v>
      </c>
      <c r="G79" s="103" t="s">
        <v>116</v>
      </c>
      <c r="H79" s="104" t="s">
        <v>226</v>
      </c>
      <c r="I79" s="103" t="s">
        <v>237</v>
      </c>
      <c r="J79" s="106">
        <v>46022</v>
      </c>
      <c r="K79" s="105">
        <v>272284</v>
      </c>
      <c r="L79" s="107">
        <v>1460</v>
      </c>
      <c r="M79" s="107">
        <v>481.8</v>
      </c>
      <c r="N79" s="107">
        <v>11.68</v>
      </c>
      <c r="O79" s="107">
        <v>1953.48</v>
      </c>
      <c r="P79" s="73" t="s">
        <v>125</v>
      </c>
    </row>
    <row r="80" spans="1:16" ht="14" x14ac:dyDescent="0.3">
      <c r="A80" s="103" t="s">
        <v>111</v>
      </c>
      <c r="B80" s="103" t="s">
        <v>112</v>
      </c>
      <c r="C80" s="103" t="s">
        <v>118</v>
      </c>
      <c r="D80" s="104" t="s">
        <v>119</v>
      </c>
      <c r="E80" s="105">
        <v>5303088</v>
      </c>
      <c r="F80" s="104" t="s">
        <v>120</v>
      </c>
      <c r="G80" s="103" t="s">
        <v>116</v>
      </c>
      <c r="H80" s="104" t="s">
        <v>226</v>
      </c>
      <c r="I80" s="160" t="s">
        <v>123</v>
      </c>
      <c r="J80" s="161">
        <v>45716</v>
      </c>
      <c r="K80" s="162">
        <v>250599</v>
      </c>
      <c r="L80" s="165">
        <v>2500</v>
      </c>
      <c r="M80" s="165">
        <v>825</v>
      </c>
      <c r="N80" s="165">
        <v>20</v>
      </c>
      <c r="O80" s="165">
        <v>3345</v>
      </c>
      <c r="P80" s="73" t="s">
        <v>125</v>
      </c>
    </row>
    <row r="81" spans="1:16" ht="14" x14ac:dyDescent="0.3">
      <c r="A81" s="103" t="s">
        <v>111</v>
      </c>
      <c r="B81" s="103" t="s">
        <v>112</v>
      </c>
      <c r="C81" s="103" t="s">
        <v>118</v>
      </c>
      <c r="D81" s="104" t="s">
        <v>119</v>
      </c>
      <c r="E81" s="105">
        <v>5303088</v>
      </c>
      <c r="F81" s="104" t="s">
        <v>120</v>
      </c>
      <c r="G81" s="103" t="s">
        <v>116</v>
      </c>
      <c r="H81" s="104" t="s">
        <v>226</v>
      </c>
      <c r="I81" s="103" t="s">
        <v>227</v>
      </c>
      <c r="J81" s="106">
        <v>45716</v>
      </c>
      <c r="K81" s="105">
        <v>250599</v>
      </c>
      <c r="L81" s="92">
        <v>2500.0100000000002</v>
      </c>
      <c r="M81" s="92">
        <v>825</v>
      </c>
      <c r="N81" s="92">
        <v>20</v>
      </c>
      <c r="O81" s="92">
        <v>3345.01</v>
      </c>
      <c r="P81" s="73" t="s">
        <v>125</v>
      </c>
    </row>
    <row r="82" spans="1:16" ht="14" x14ac:dyDescent="0.3">
      <c r="A82" s="103" t="s">
        <v>111</v>
      </c>
      <c r="B82" s="103" t="s">
        <v>112</v>
      </c>
      <c r="C82" s="103" t="s">
        <v>118</v>
      </c>
      <c r="D82" s="104" t="s">
        <v>119</v>
      </c>
      <c r="E82" s="105">
        <v>5303088</v>
      </c>
      <c r="F82" s="104" t="s">
        <v>120</v>
      </c>
      <c r="G82" s="103" t="s">
        <v>116</v>
      </c>
      <c r="H82" s="104" t="s">
        <v>226</v>
      </c>
      <c r="I82" s="103" t="s">
        <v>228</v>
      </c>
      <c r="J82" s="106">
        <v>45747</v>
      </c>
      <c r="K82" s="105">
        <v>252487</v>
      </c>
      <c r="L82" s="93">
        <v>2500</v>
      </c>
      <c r="M82" s="93">
        <v>825</v>
      </c>
      <c r="N82" s="93">
        <v>20</v>
      </c>
      <c r="O82" s="93">
        <v>3345</v>
      </c>
      <c r="P82" s="73" t="s">
        <v>125</v>
      </c>
    </row>
    <row r="83" spans="1:16" ht="14" x14ac:dyDescent="0.3">
      <c r="A83" s="103" t="s">
        <v>111</v>
      </c>
      <c r="B83" s="103" t="s">
        <v>112</v>
      </c>
      <c r="C83" s="103" t="s">
        <v>118</v>
      </c>
      <c r="D83" s="104" t="s">
        <v>119</v>
      </c>
      <c r="E83" s="105">
        <v>5303088</v>
      </c>
      <c r="F83" s="104" t="s">
        <v>120</v>
      </c>
      <c r="G83" s="103" t="s">
        <v>116</v>
      </c>
      <c r="H83" s="104" t="s">
        <v>226</v>
      </c>
      <c r="I83" s="103" t="s">
        <v>229</v>
      </c>
      <c r="J83" s="106">
        <v>45777</v>
      </c>
      <c r="K83" s="105">
        <v>254398</v>
      </c>
      <c r="L83" s="92">
        <v>2500</v>
      </c>
      <c r="M83" s="92">
        <v>825</v>
      </c>
      <c r="N83" s="92">
        <v>20</v>
      </c>
      <c r="O83" s="92">
        <v>3345</v>
      </c>
      <c r="P83" s="73" t="s">
        <v>125</v>
      </c>
    </row>
    <row r="84" spans="1:16" ht="14" x14ac:dyDescent="0.3">
      <c r="A84" s="94" t="s">
        <v>111</v>
      </c>
      <c r="B84" s="94" t="s">
        <v>112</v>
      </c>
      <c r="C84" s="94" t="s">
        <v>118</v>
      </c>
      <c r="D84" s="95" t="s">
        <v>119</v>
      </c>
      <c r="E84" s="96">
        <v>5303088</v>
      </c>
      <c r="F84" s="104" t="s">
        <v>120</v>
      </c>
      <c r="G84" s="94" t="s">
        <v>116</v>
      </c>
      <c r="H84" s="95" t="s">
        <v>226</v>
      </c>
      <c r="I84" s="94" t="s">
        <v>230</v>
      </c>
      <c r="J84" s="97">
        <v>45808</v>
      </c>
      <c r="K84" s="96">
        <v>256387</v>
      </c>
      <c r="L84" s="93">
        <v>2500</v>
      </c>
      <c r="M84" s="93">
        <v>825</v>
      </c>
      <c r="N84" s="93">
        <v>20</v>
      </c>
      <c r="O84" s="93">
        <v>3345</v>
      </c>
      <c r="P84" s="73" t="s">
        <v>125</v>
      </c>
    </row>
    <row r="85" spans="1:16" ht="14" x14ac:dyDescent="0.3">
      <c r="A85" s="98" t="s">
        <v>111</v>
      </c>
      <c r="B85" s="98" t="s">
        <v>112</v>
      </c>
      <c r="C85" s="98" t="s">
        <v>118</v>
      </c>
      <c r="D85" s="99" t="s">
        <v>119</v>
      </c>
      <c r="E85" s="100">
        <v>5303088</v>
      </c>
      <c r="F85" s="104" t="s">
        <v>120</v>
      </c>
      <c r="G85" s="98" t="s">
        <v>116</v>
      </c>
      <c r="H85" s="99" t="s">
        <v>226</v>
      </c>
      <c r="I85" s="98" t="s">
        <v>231</v>
      </c>
      <c r="J85" s="101">
        <v>45838</v>
      </c>
      <c r="K85" s="100">
        <v>258666</v>
      </c>
      <c r="L85" s="92">
        <v>2500</v>
      </c>
      <c r="M85" s="92">
        <v>825</v>
      </c>
      <c r="N85" s="92">
        <v>20</v>
      </c>
      <c r="O85" s="92">
        <v>3345</v>
      </c>
      <c r="P85" s="73" t="s">
        <v>125</v>
      </c>
    </row>
    <row r="86" spans="1:16" ht="14" x14ac:dyDescent="0.3">
      <c r="A86" s="94" t="s">
        <v>111</v>
      </c>
      <c r="B86" s="94" t="s">
        <v>112</v>
      </c>
      <c r="C86" s="94" t="s">
        <v>118</v>
      </c>
      <c r="D86" s="95" t="s">
        <v>119</v>
      </c>
      <c r="E86" s="96">
        <v>5303088</v>
      </c>
      <c r="F86" s="104" t="s">
        <v>120</v>
      </c>
      <c r="G86" s="94" t="s">
        <v>116</v>
      </c>
      <c r="H86" s="95" t="s">
        <v>226</v>
      </c>
      <c r="I86" s="94" t="s">
        <v>232</v>
      </c>
      <c r="J86" s="97">
        <v>45869</v>
      </c>
      <c r="K86" s="96">
        <v>260762</v>
      </c>
      <c r="L86" s="93">
        <v>3893.08</v>
      </c>
      <c r="M86" s="93">
        <v>1284.72</v>
      </c>
      <c r="N86" s="93">
        <v>31.15</v>
      </c>
      <c r="O86" s="93">
        <v>5208.95</v>
      </c>
      <c r="P86" s="73" t="s">
        <v>125</v>
      </c>
    </row>
    <row r="87" spans="1:16" ht="14" x14ac:dyDescent="0.3">
      <c r="A87" s="98" t="s">
        <v>111</v>
      </c>
      <c r="B87" s="98" t="s">
        <v>112</v>
      </c>
      <c r="C87" s="98" t="s">
        <v>118</v>
      </c>
      <c r="D87" s="99" t="s">
        <v>119</v>
      </c>
      <c r="E87" s="100">
        <v>5303088</v>
      </c>
      <c r="F87" s="104" t="s">
        <v>120</v>
      </c>
      <c r="G87" s="98" t="s">
        <v>116</v>
      </c>
      <c r="H87" s="99" t="s">
        <v>226</v>
      </c>
      <c r="I87" s="98" t="s">
        <v>233</v>
      </c>
      <c r="J87" s="101">
        <v>45900</v>
      </c>
      <c r="K87" s="100">
        <v>262532</v>
      </c>
      <c r="L87" s="92">
        <v>2467.4899999999998</v>
      </c>
      <c r="M87" s="92">
        <v>814.27</v>
      </c>
      <c r="N87" s="92">
        <v>19.739999999999998</v>
      </c>
      <c r="O87" s="92">
        <v>3301.5</v>
      </c>
      <c r="P87" s="73" t="s">
        <v>125</v>
      </c>
    </row>
    <row r="88" spans="1:16" ht="14" x14ac:dyDescent="0.3">
      <c r="A88" s="94" t="s">
        <v>111</v>
      </c>
      <c r="B88" s="94" t="s">
        <v>112</v>
      </c>
      <c r="C88" s="94" t="s">
        <v>118</v>
      </c>
      <c r="D88" s="95" t="s">
        <v>119</v>
      </c>
      <c r="E88" s="96">
        <v>5303088</v>
      </c>
      <c r="F88" s="104" t="s">
        <v>120</v>
      </c>
      <c r="G88" s="94" t="s">
        <v>116</v>
      </c>
      <c r="H88" s="95" t="s">
        <v>226</v>
      </c>
      <c r="I88" s="94" t="s">
        <v>234</v>
      </c>
      <c r="J88" s="97">
        <v>45930</v>
      </c>
      <c r="K88" s="96">
        <v>264400</v>
      </c>
      <c r="L88" s="93">
        <v>2475.77</v>
      </c>
      <c r="M88" s="93">
        <v>817</v>
      </c>
      <c r="N88" s="93">
        <v>19.809999999999999</v>
      </c>
      <c r="O88" s="93">
        <v>3312.58</v>
      </c>
      <c r="P88" s="73" t="s">
        <v>125</v>
      </c>
    </row>
    <row r="89" spans="1:16" ht="14" x14ac:dyDescent="0.3">
      <c r="A89" s="98" t="s">
        <v>111</v>
      </c>
      <c r="B89" s="98" t="s">
        <v>112</v>
      </c>
      <c r="C89" s="98" t="s">
        <v>118</v>
      </c>
      <c r="D89" s="99" t="s">
        <v>119</v>
      </c>
      <c r="E89" s="100">
        <v>5303088</v>
      </c>
      <c r="F89" s="104" t="s">
        <v>120</v>
      </c>
      <c r="G89" s="98" t="s">
        <v>116</v>
      </c>
      <c r="H89" s="99" t="s">
        <v>226</v>
      </c>
      <c r="I89" s="98" t="s">
        <v>235</v>
      </c>
      <c r="J89" s="101">
        <v>45961</v>
      </c>
      <c r="K89" s="100">
        <v>266509</v>
      </c>
      <c r="L89" s="92">
        <v>2524.5300000000002</v>
      </c>
      <c r="M89" s="92">
        <v>833.09</v>
      </c>
      <c r="N89" s="92">
        <v>20.2</v>
      </c>
      <c r="O89" s="92">
        <v>3377.82</v>
      </c>
      <c r="P89" s="73" t="s">
        <v>125</v>
      </c>
    </row>
    <row r="90" spans="1:16" ht="14" x14ac:dyDescent="0.3">
      <c r="A90" s="94" t="s">
        <v>111</v>
      </c>
      <c r="B90" s="94" t="s">
        <v>112</v>
      </c>
      <c r="C90" s="94" t="s">
        <v>118</v>
      </c>
      <c r="D90" s="95" t="s">
        <v>119</v>
      </c>
      <c r="E90" s="96">
        <v>5303088</v>
      </c>
      <c r="F90" s="104" t="s">
        <v>120</v>
      </c>
      <c r="G90" s="94" t="s">
        <v>116</v>
      </c>
      <c r="H90" s="95" t="s">
        <v>226</v>
      </c>
      <c r="I90" s="94" t="s">
        <v>236</v>
      </c>
      <c r="J90" s="97">
        <v>45991</v>
      </c>
      <c r="K90" s="96">
        <v>268180</v>
      </c>
      <c r="L90" s="93">
        <v>2500</v>
      </c>
      <c r="M90" s="93">
        <v>825</v>
      </c>
      <c r="N90" s="93">
        <v>20</v>
      </c>
      <c r="O90" s="93">
        <v>3345</v>
      </c>
      <c r="P90" s="73" t="s">
        <v>125</v>
      </c>
    </row>
    <row r="91" spans="1:16" s="158" customFormat="1" ht="14" x14ac:dyDescent="0.3">
      <c r="A91" s="103" t="s">
        <v>111</v>
      </c>
      <c r="B91" s="103" t="s">
        <v>112</v>
      </c>
      <c r="C91" s="103" t="s">
        <v>118</v>
      </c>
      <c r="D91" s="104" t="s">
        <v>119</v>
      </c>
      <c r="E91" s="105">
        <v>5303088</v>
      </c>
      <c r="F91" s="104" t="s">
        <v>120</v>
      </c>
      <c r="G91" s="103" t="s">
        <v>116</v>
      </c>
      <c r="H91" s="104" t="s">
        <v>226</v>
      </c>
      <c r="I91" s="103" t="s">
        <v>237</v>
      </c>
      <c r="J91" s="106">
        <v>46022</v>
      </c>
      <c r="K91" s="105">
        <v>270338</v>
      </c>
      <c r="L91" s="107">
        <v>2500</v>
      </c>
      <c r="M91" s="107">
        <v>825</v>
      </c>
      <c r="N91" s="107">
        <v>20</v>
      </c>
      <c r="O91" s="107">
        <v>3345</v>
      </c>
      <c r="P91" s="73" t="s">
        <v>125</v>
      </c>
    </row>
    <row r="92" spans="1:16" s="158" customFormat="1" ht="14" x14ac:dyDescent="0.3">
      <c r="A92" s="103" t="s">
        <v>111</v>
      </c>
      <c r="B92" s="103" t="s">
        <v>112</v>
      </c>
      <c r="C92" s="103" t="s">
        <v>118</v>
      </c>
      <c r="D92" s="104" t="s">
        <v>119</v>
      </c>
      <c r="E92" s="105">
        <v>5303088</v>
      </c>
      <c r="F92" s="104" t="s">
        <v>120</v>
      </c>
      <c r="G92" s="103" t="s">
        <v>116</v>
      </c>
      <c r="H92" s="104" t="s">
        <v>226</v>
      </c>
      <c r="I92" s="103" t="s">
        <v>237</v>
      </c>
      <c r="J92" s="106">
        <v>46022</v>
      </c>
      <c r="K92" s="105">
        <v>272284</v>
      </c>
      <c r="L92" s="107">
        <v>1700</v>
      </c>
      <c r="M92" s="107">
        <v>561</v>
      </c>
      <c r="N92" s="107">
        <v>13.6</v>
      </c>
      <c r="O92" s="107">
        <v>2274.6</v>
      </c>
      <c r="P92" s="73" t="s">
        <v>125</v>
      </c>
    </row>
    <row r="93" spans="1:16" ht="14" x14ac:dyDescent="0.3">
      <c r="A93" s="103" t="s">
        <v>111</v>
      </c>
      <c r="B93" s="103" t="s">
        <v>112</v>
      </c>
      <c r="C93" s="103" t="s">
        <v>118</v>
      </c>
      <c r="D93" s="104" t="s">
        <v>119</v>
      </c>
      <c r="E93" s="105">
        <v>5303726</v>
      </c>
      <c r="F93" s="104" t="s">
        <v>120</v>
      </c>
      <c r="G93" s="103" t="s">
        <v>116</v>
      </c>
      <c r="H93" s="104" t="s">
        <v>226</v>
      </c>
      <c r="I93" s="160" t="s">
        <v>123</v>
      </c>
      <c r="J93" s="161">
        <v>45716</v>
      </c>
      <c r="K93" s="162">
        <v>250599</v>
      </c>
      <c r="L93" s="164">
        <v>2400</v>
      </c>
      <c r="M93" s="164">
        <v>792.01</v>
      </c>
      <c r="N93" s="165">
        <v>19.21</v>
      </c>
      <c r="O93" s="165">
        <v>3211.22</v>
      </c>
      <c r="P93" s="73" t="s">
        <v>127</v>
      </c>
    </row>
    <row r="94" spans="1:16" ht="14" x14ac:dyDescent="0.3">
      <c r="A94" s="103" t="s">
        <v>111</v>
      </c>
      <c r="B94" s="103" t="s">
        <v>112</v>
      </c>
      <c r="C94" s="103" t="s">
        <v>118</v>
      </c>
      <c r="D94" s="104" t="s">
        <v>119</v>
      </c>
      <c r="E94" s="105">
        <v>5303726</v>
      </c>
      <c r="F94" s="104" t="s">
        <v>120</v>
      </c>
      <c r="G94" s="103" t="s">
        <v>116</v>
      </c>
      <c r="H94" s="104" t="s">
        <v>226</v>
      </c>
      <c r="I94" s="103" t="s">
        <v>227</v>
      </c>
      <c r="J94" s="106">
        <v>45716</v>
      </c>
      <c r="K94" s="105">
        <v>250599</v>
      </c>
      <c r="L94" s="107">
        <v>2400</v>
      </c>
      <c r="M94" s="107">
        <v>792</v>
      </c>
      <c r="N94" s="92">
        <v>19.2</v>
      </c>
      <c r="O94" s="92">
        <v>3211.2</v>
      </c>
      <c r="P94" s="73" t="s">
        <v>127</v>
      </c>
    </row>
    <row r="95" spans="1:16" ht="14" x14ac:dyDescent="0.3">
      <c r="A95" s="103" t="s">
        <v>111</v>
      </c>
      <c r="B95" s="103" t="s">
        <v>112</v>
      </c>
      <c r="C95" s="103" t="s">
        <v>118</v>
      </c>
      <c r="D95" s="104" t="s">
        <v>119</v>
      </c>
      <c r="E95" s="105">
        <v>5303726</v>
      </c>
      <c r="F95" s="104" t="s">
        <v>120</v>
      </c>
      <c r="G95" s="103" t="s">
        <v>116</v>
      </c>
      <c r="H95" s="104" t="s">
        <v>226</v>
      </c>
      <c r="I95" s="103" t="s">
        <v>228</v>
      </c>
      <c r="J95" s="106">
        <v>45747</v>
      </c>
      <c r="K95" s="105">
        <v>252487</v>
      </c>
      <c r="L95" s="107">
        <v>2400</v>
      </c>
      <c r="M95" s="107">
        <v>792</v>
      </c>
      <c r="N95" s="92">
        <v>19.2</v>
      </c>
      <c r="O95" s="92">
        <v>3211.2</v>
      </c>
      <c r="P95" s="73" t="s">
        <v>127</v>
      </c>
    </row>
    <row r="96" spans="1:16" ht="14" x14ac:dyDescent="0.3">
      <c r="A96" s="94" t="s">
        <v>111</v>
      </c>
      <c r="B96" s="94" t="s">
        <v>112</v>
      </c>
      <c r="C96" s="94" t="s">
        <v>118</v>
      </c>
      <c r="D96" s="95" t="s">
        <v>119</v>
      </c>
      <c r="E96" s="96">
        <v>5303726</v>
      </c>
      <c r="F96" s="104" t="s">
        <v>120</v>
      </c>
      <c r="G96" s="94" t="s">
        <v>116</v>
      </c>
      <c r="H96" s="95" t="s">
        <v>226</v>
      </c>
      <c r="I96" s="94" t="s">
        <v>229</v>
      </c>
      <c r="J96" s="97">
        <v>45777</v>
      </c>
      <c r="K96" s="96">
        <v>254398</v>
      </c>
      <c r="L96" s="93">
        <v>2451.06</v>
      </c>
      <c r="M96" s="93">
        <v>808.85</v>
      </c>
      <c r="N96" s="93">
        <v>19.61</v>
      </c>
      <c r="O96" s="93">
        <v>3279.52</v>
      </c>
      <c r="P96" s="73" t="s">
        <v>127</v>
      </c>
    </row>
    <row r="97" spans="1:16" ht="14" x14ac:dyDescent="0.3">
      <c r="A97" s="98" t="s">
        <v>111</v>
      </c>
      <c r="B97" s="98" t="s">
        <v>112</v>
      </c>
      <c r="C97" s="98" t="s">
        <v>118</v>
      </c>
      <c r="D97" s="99" t="s">
        <v>119</v>
      </c>
      <c r="E97" s="100">
        <v>5303726</v>
      </c>
      <c r="F97" s="104" t="s">
        <v>120</v>
      </c>
      <c r="G97" s="98" t="s">
        <v>116</v>
      </c>
      <c r="H97" s="99" t="s">
        <v>226</v>
      </c>
      <c r="I97" s="98" t="s">
        <v>230</v>
      </c>
      <c r="J97" s="101">
        <v>45808</v>
      </c>
      <c r="K97" s="100">
        <v>256387</v>
      </c>
      <c r="L97" s="92">
        <v>2400</v>
      </c>
      <c r="M97" s="92">
        <v>792</v>
      </c>
      <c r="N97" s="92">
        <v>19.2</v>
      </c>
      <c r="O97" s="92">
        <v>3211.2</v>
      </c>
      <c r="P97" s="73" t="s">
        <v>127</v>
      </c>
    </row>
    <row r="98" spans="1:16" ht="14" x14ac:dyDescent="0.3">
      <c r="A98" s="94" t="s">
        <v>111</v>
      </c>
      <c r="B98" s="94" t="s">
        <v>112</v>
      </c>
      <c r="C98" s="94" t="s">
        <v>118</v>
      </c>
      <c r="D98" s="95" t="s">
        <v>119</v>
      </c>
      <c r="E98" s="96">
        <v>5303726</v>
      </c>
      <c r="F98" s="104" t="s">
        <v>120</v>
      </c>
      <c r="G98" s="94" t="s">
        <v>116</v>
      </c>
      <c r="H98" s="95" t="s">
        <v>226</v>
      </c>
      <c r="I98" s="94" t="s">
        <v>231</v>
      </c>
      <c r="J98" s="97">
        <v>45838</v>
      </c>
      <c r="K98" s="96">
        <v>258666</v>
      </c>
      <c r="L98" s="93">
        <v>2400</v>
      </c>
      <c r="M98" s="93">
        <v>792</v>
      </c>
      <c r="N98" s="93">
        <v>19.2</v>
      </c>
      <c r="O98" s="93">
        <v>3211.2</v>
      </c>
      <c r="P98" s="73" t="s">
        <v>127</v>
      </c>
    </row>
    <row r="99" spans="1:16" ht="14" x14ac:dyDescent="0.3">
      <c r="A99" s="98" t="s">
        <v>111</v>
      </c>
      <c r="B99" s="98" t="s">
        <v>112</v>
      </c>
      <c r="C99" s="98" t="s">
        <v>118</v>
      </c>
      <c r="D99" s="99" t="s">
        <v>119</v>
      </c>
      <c r="E99" s="100">
        <v>5303726</v>
      </c>
      <c r="F99" s="104" t="s">
        <v>120</v>
      </c>
      <c r="G99" s="98" t="s">
        <v>116</v>
      </c>
      <c r="H99" s="99" t="s">
        <v>226</v>
      </c>
      <c r="I99" s="98" t="s">
        <v>232</v>
      </c>
      <c r="J99" s="101">
        <v>45869</v>
      </c>
      <c r="K99" s="100">
        <v>260762</v>
      </c>
      <c r="L99" s="92">
        <v>3847.46</v>
      </c>
      <c r="M99" s="92">
        <v>1269.6600000000001</v>
      </c>
      <c r="N99" s="92">
        <v>30.78</v>
      </c>
      <c r="O99" s="92">
        <v>5147.8999999999996</v>
      </c>
      <c r="P99" s="73" t="s">
        <v>127</v>
      </c>
    </row>
    <row r="100" spans="1:16" ht="14" x14ac:dyDescent="0.3">
      <c r="A100" s="103" t="s">
        <v>111</v>
      </c>
      <c r="B100" s="103" t="s">
        <v>112</v>
      </c>
      <c r="C100" s="103" t="s">
        <v>118</v>
      </c>
      <c r="D100" s="104" t="s">
        <v>119</v>
      </c>
      <c r="E100" s="105">
        <v>5303812</v>
      </c>
      <c r="F100" s="104" t="s">
        <v>120</v>
      </c>
      <c r="G100" s="103" t="s">
        <v>116</v>
      </c>
      <c r="H100" s="104" t="s">
        <v>226</v>
      </c>
      <c r="I100" s="103" t="s">
        <v>123</v>
      </c>
      <c r="J100" s="106">
        <v>45716</v>
      </c>
      <c r="K100" s="105">
        <v>250599</v>
      </c>
      <c r="L100" s="93">
        <v>2400</v>
      </c>
      <c r="M100" s="93">
        <v>792</v>
      </c>
      <c r="N100" s="93">
        <v>19.2</v>
      </c>
      <c r="O100" s="93">
        <v>3211.2</v>
      </c>
      <c r="P100" s="73" t="s">
        <v>121</v>
      </c>
    </row>
    <row r="101" spans="1:16" ht="14" x14ac:dyDescent="0.3">
      <c r="A101" s="103" t="s">
        <v>111</v>
      </c>
      <c r="B101" s="103" t="s">
        <v>112</v>
      </c>
      <c r="C101" s="103" t="s">
        <v>118</v>
      </c>
      <c r="D101" s="104" t="s">
        <v>119</v>
      </c>
      <c r="E101" s="105">
        <v>5303812</v>
      </c>
      <c r="F101" s="104" t="s">
        <v>120</v>
      </c>
      <c r="G101" s="103" t="s">
        <v>116</v>
      </c>
      <c r="H101" s="104" t="s">
        <v>226</v>
      </c>
      <c r="I101" s="103" t="s">
        <v>227</v>
      </c>
      <c r="J101" s="106">
        <v>45716</v>
      </c>
      <c r="K101" s="105">
        <v>250599</v>
      </c>
      <c r="L101" s="92">
        <v>2400</v>
      </c>
      <c r="M101" s="92">
        <v>792</v>
      </c>
      <c r="N101" s="92">
        <v>19.2</v>
      </c>
      <c r="O101" s="92">
        <v>3211.2</v>
      </c>
      <c r="P101" s="73" t="s">
        <v>121</v>
      </c>
    </row>
    <row r="102" spans="1:16" ht="14" x14ac:dyDescent="0.3">
      <c r="A102" s="103" t="s">
        <v>111</v>
      </c>
      <c r="B102" s="103" t="s">
        <v>112</v>
      </c>
      <c r="C102" s="103" t="s">
        <v>118</v>
      </c>
      <c r="D102" s="104" t="s">
        <v>119</v>
      </c>
      <c r="E102" s="105">
        <v>5303812</v>
      </c>
      <c r="F102" s="104" t="s">
        <v>120</v>
      </c>
      <c r="G102" s="103" t="s">
        <v>116</v>
      </c>
      <c r="H102" s="104" t="s">
        <v>226</v>
      </c>
      <c r="I102" s="103" t="s">
        <v>228</v>
      </c>
      <c r="J102" s="106">
        <v>45747</v>
      </c>
      <c r="K102" s="105">
        <v>252487</v>
      </c>
      <c r="L102" s="92">
        <v>2400</v>
      </c>
      <c r="M102" s="92">
        <v>792</v>
      </c>
      <c r="N102" s="92">
        <v>19.2</v>
      </c>
      <c r="O102" s="92">
        <v>3211.2</v>
      </c>
      <c r="P102" s="73" t="s">
        <v>121</v>
      </c>
    </row>
    <row r="103" spans="1:16" ht="14" x14ac:dyDescent="0.3">
      <c r="A103" s="94" t="s">
        <v>111</v>
      </c>
      <c r="B103" s="94" t="s">
        <v>112</v>
      </c>
      <c r="C103" s="94" t="s">
        <v>118</v>
      </c>
      <c r="D103" s="95" t="s">
        <v>119</v>
      </c>
      <c r="E103" s="96">
        <v>5303812</v>
      </c>
      <c r="F103" s="104" t="s">
        <v>120</v>
      </c>
      <c r="G103" s="94" t="s">
        <v>116</v>
      </c>
      <c r="H103" s="95" t="s">
        <v>226</v>
      </c>
      <c r="I103" s="94" t="s">
        <v>229</v>
      </c>
      <c r="J103" s="97">
        <v>45777</v>
      </c>
      <c r="K103" s="96">
        <v>254398</v>
      </c>
      <c r="L103" s="93">
        <v>2400</v>
      </c>
      <c r="M103" s="93">
        <v>792</v>
      </c>
      <c r="N103" s="93">
        <v>19.2</v>
      </c>
      <c r="O103" s="93">
        <v>3211.2</v>
      </c>
      <c r="P103" s="73" t="s">
        <v>121</v>
      </c>
    </row>
    <row r="104" spans="1:16" ht="14" x14ac:dyDescent="0.3">
      <c r="A104" s="98" t="s">
        <v>111</v>
      </c>
      <c r="B104" s="98" t="s">
        <v>112</v>
      </c>
      <c r="C104" s="98" t="s">
        <v>118</v>
      </c>
      <c r="D104" s="99" t="s">
        <v>119</v>
      </c>
      <c r="E104" s="100">
        <v>5303812</v>
      </c>
      <c r="F104" s="104" t="s">
        <v>120</v>
      </c>
      <c r="G104" s="98" t="s">
        <v>116</v>
      </c>
      <c r="H104" s="99" t="s">
        <v>226</v>
      </c>
      <c r="I104" s="98" t="s">
        <v>230</v>
      </c>
      <c r="J104" s="101">
        <v>45808</v>
      </c>
      <c r="K104" s="100">
        <v>256387</v>
      </c>
      <c r="L104" s="92">
        <v>2400</v>
      </c>
      <c r="M104" s="92">
        <v>792</v>
      </c>
      <c r="N104" s="92">
        <v>19.2</v>
      </c>
      <c r="O104" s="92">
        <v>3211.2</v>
      </c>
      <c r="P104" s="73" t="s">
        <v>121</v>
      </c>
    </row>
    <row r="105" spans="1:16" ht="14" x14ac:dyDescent="0.3">
      <c r="A105" s="94" t="s">
        <v>111</v>
      </c>
      <c r="B105" s="94" t="s">
        <v>112</v>
      </c>
      <c r="C105" s="94" t="s">
        <v>118</v>
      </c>
      <c r="D105" s="95" t="s">
        <v>119</v>
      </c>
      <c r="E105" s="96">
        <v>5303812</v>
      </c>
      <c r="F105" s="104" t="s">
        <v>120</v>
      </c>
      <c r="G105" s="94" t="s">
        <v>116</v>
      </c>
      <c r="H105" s="95" t="s">
        <v>226</v>
      </c>
      <c r="I105" s="94" t="s">
        <v>231</v>
      </c>
      <c r="J105" s="97">
        <v>45838</v>
      </c>
      <c r="K105" s="96">
        <v>258666</v>
      </c>
      <c r="L105" s="93">
        <v>2400.0100000000002</v>
      </c>
      <c r="M105" s="93">
        <v>792</v>
      </c>
      <c r="N105" s="93">
        <v>19.2</v>
      </c>
      <c r="O105" s="93">
        <v>3211.21</v>
      </c>
      <c r="P105" s="73" t="s">
        <v>121</v>
      </c>
    </row>
    <row r="106" spans="1:16" ht="14" x14ac:dyDescent="0.3">
      <c r="A106" s="98" t="s">
        <v>111</v>
      </c>
      <c r="B106" s="98" t="s">
        <v>112</v>
      </c>
      <c r="C106" s="98" t="s">
        <v>118</v>
      </c>
      <c r="D106" s="99" t="s">
        <v>119</v>
      </c>
      <c r="E106" s="100">
        <v>5303812</v>
      </c>
      <c r="F106" s="104" t="s">
        <v>120</v>
      </c>
      <c r="G106" s="98" t="s">
        <v>116</v>
      </c>
      <c r="H106" s="99" t="s">
        <v>226</v>
      </c>
      <c r="I106" s="98" t="s">
        <v>232</v>
      </c>
      <c r="J106" s="101">
        <v>45869</v>
      </c>
      <c r="K106" s="100">
        <v>260762</v>
      </c>
      <c r="L106" s="92">
        <v>3636.57</v>
      </c>
      <c r="M106" s="92">
        <v>1200.07</v>
      </c>
      <c r="N106" s="92">
        <v>29.1</v>
      </c>
      <c r="O106" s="92">
        <v>4865.74</v>
      </c>
      <c r="P106" s="73" t="s">
        <v>121</v>
      </c>
    </row>
    <row r="107" spans="1:16" ht="14" x14ac:dyDescent="0.3">
      <c r="A107" s="94" t="s">
        <v>111</v>
      </c>
      <c r="B107" s="94" t="s">
        <v>112</v>
      </c>
      <c r="C107" s="94" t="s">
        <v>118</v>
      </c>
      <c r="D107" s="95" t="s">
        <v>119</v>
      </c>
      <c r="E107" s="96">
        <v>5303812</v>
      </c>
      <c r="F107" s="104" t="s">
        <v>120</v>
      </c>
      <c r="G107" s="94" t="s">
        <v>116</v>
      </c>
      <c r="H107" s="95" t="s">
        <v>226</v>
      </c>
      <c r="I107" s="94" t="s">
        <v>233</v>
      </c>
      <c r="J107" s="97">
        <v>45900</v>
      </c>
      <c r="K107" s="96">
        <v>262532</v>
      </c>
      <c r="L107" s="93">
        <v>2389.6</v>
      </c>
      <c r="M107" s="93">
        <v>788.57</v>
      </c>
      <c r="N107" s="93">
        <v>19.12</v>
      </c>
      <c r="O107" s="93">
        <v>3197.29</v>
      </c>
      <c r="P107" s="73" t="s">
        <v>121</v>
      </c>
    </row>
    <row r="108" spans="1:16" ht="14" x14ac:dyDescent="0.3">
      <c r="A108" s="98" t="s">
        <v>111</v>
      </c>
      <c r="B108" s="98" t="s">
        <v>112</v>
      </c>
      <c r="C108" s="98" t="s">
        <v>118</v>
      </c>
      <c r="D108" s="99" t="s">
        <v>119</v>
      </c>
      <c r="E108" s="100">
        <v>5303812</v>
      </c>
      <c r="F108" s="104" t="s">
        <v>120</v>
      </c>
      <c r="G108" s="98" t="s">
        <v>116</v>
      </c>
      <c r="H108" s="99" t="s">
        <v>226</v>
      </c>
      <c r="I108" s="98" t="s">
        <v>234</v>
      </c>
      <c r="J108" s="101">
        <v>45930</v>
      </c>
      <c r="K108" s="100">
        <v>264400</v>
      </c>
      <c r="L108" s="92">
        <v>2400</v>
      </c>
      <c r="M108" s="92">
        <v>792</v>
      </c>
      <c r="N108" s="92">
        <v>19.2</v>
      </c>
      <c r="O108" s="92">
        <v>3211.2</v>
      </c>
      <c r="P108" s="73" t="s">
        <v>121</v>
      </c>
    </row>
    <row r="109" spans="1:16" ht="14" x14ac:dyDescent="0.3">
      <c r="A109" s="94" t="s">
        <v>111</v>
      </c>
      <c r="B109" s="94" t="s">
        <v>112</v>
      </c>
      <c r="C109" s="94" t="s">
        <v>118</v>
      </c>
      <c r="D109" s="95" t="s">
        <v>119</v>
      </c>
      <c r="E109" s="96">
        <v>5303812</v>
      </c>
      <c r="F109" s="104" t="s">
        <v>120</v>
      </c>
      <c r="G109" s="94" t="s">
        <v>116</v>
      </c>
      <c r="H109" s="95" t="s">
        <v>226</v>
      </c>
      <c r="I109" s="94" t="s">
        <v>235</v>
      </c>
      <c r="J109" s="97">
        <v>45961</v>
      </c>
      <c r="K109" s="96">
        <v>266509</v>
      </c>
      <c r="L109" s="93">
        <v>2415.4</v>
      </c>
      <c r="M109" s="93">
        <v>797.08</v>
      </c>
      <c r="N109" s="93">
        <v>19.32</v>
      </c>
      <c r="O109" s="93">
        <v>3231.8</v>
      </c>
      <c r="P109" s="73" t="s">
        <v>121</v>
      </c>
    </row>
    <row r="110" spans="1:16" ht="14" x14ac:dyDescent="0.3">
      <c r="A110" s="98" t="s">
        <v>111</v>
      </c>
      <c r="B110" s="98" t="s">
        <v>112</v>
      </c>
      <c r="C110" s="98" t="s">
        <v>118</v>
      </c>
      <c r="D110" s="99" t="s">
        <v>119</v>
      </c>
      <c r="E110" s="100">
        <v>5303812</v>
      </c>
      <c r="F110" s="104" t="s">
        <v>120</v>
      </c>
      <c r="G110" s="98" t="s">
        <v>116</v>
      </c>
      <c r="H110" s="99" t="s">
        <v>226</v>
      </c>
      <c r="I110" s="98" t="s">
        <v>236</v>
      </c>
      <c r="J110" s="101">
        <v>45991</v>
      </c>
      <c r="K110" s="100">
        <v>268180</v>
      </c>
      <c r="L110" s="92">
        <v>2400</v>
      </c>
      <c r="M110" s="92">
        <v>792</v>
      </c>
      <c r="N110" s="92">
        <v>19.2</v>
      </c>
      <c r="O110" s="92">
        <v>3211.2</v>
      </c>
      <c r="P110" s="73" t="s">
        <v>121</v>
      </c>
    </row>
    <row r="111" spans="1:16" s="158" customFormat="1" ht="14" x14ac:dyDescent="0.3">
      <c r="A111" s="103" t="s">
        <v>111</v>
      </c>
      <c r="B111" s="103" t="s">
        <v>112</v>
      </c>
      <c r="C111" s="103" t="s">
        <v>118</v>
      </c>
      <c r="D111" s="104" t="s">
        <v>119</v>
      </c>
      <c r="E111" s="105">
        <v>5303812</v>
      </c>
      <c r="F111" s="104" t="s">
        <v>120</v>
      </c>
      <c r="G111" s="103" t="s">
        <v>116</v>
      </c>
      <c r="H111" s="104" t="s">
        <v>226</v>
      </c>
      <c r="I111" s="103" t="s">
        <v>237</v>
      </c>
      <c r="J111" s="106">
        <v>46022</v>
      </c>
      <c r="K111" s="105">
        <v>270338</v>
      </c>
      <c r="L111" s="107">
        <v>2400</v>
      </c>
      <c r="M111" s="107">
        <v>792</v>
      </c>
      <c r="N111" s="107">
        <v>19.2</v>
      </c>
      <c r="O111" s="107">
        <v>3211.2</v>
      </c>
      <c r="P111" s="73" t="s">
        <v>121</v>
      </c>
    </row>
    <row r="112" spans="1:16" s="158" customFormat="1" ht="14" x14ac:dyDescent="0.3">
      <c r="A112" s="103" t="s">
        <v>111</v>
      </c>
      <c r="B112" s="103" t="s">
        <v>112</v>
      </c>
      <c r="C112" s="103" t="s">
        <v>118</v>
      </c>
      <c r="D112" s="104" t="s">
        <v>119</v>
      </c>
      <c r="E112" s="105">
        <v>5303812</v>
      </c>
      <c r="F112" s="104" t="s">
        <v>120</v>
      </c>
      <c r="G112" s="103" t="s">
        <v>116</v>
      </c>
      <c r="H112" s="104" t="s">
        <v>226</v>
      </c>
      <c r="I112" s="103" t="s">
        <v>237</v>
      </c>
      <c r="J112" s="106">
        <v>46022</v>
      </c>
      <c r="K112" s="105">
        <v>272284</v>
      </c>
      <c r="L112" s="107">
        <v>1460</v>
      </c>
      <c r="M112" s="107">
        <v>481.8</v>
      </c>
      <c r="N112" s="107">
        <v>11.68</v>
      </c>
      <c r="O112" s="107">
        <v>1953.48</v>
      </c>
      <c r="P112" s="73" t="s">
        <v>121</v>
      </c>
    </row>
    <row r="113" spans="1:16" ht="14" x14ac:dyDescent="0.3">
      <c r="A113" s="98" t="s">
        <v>111</v>
      </c>
      <c r="B113" s="98" t="s">
        <v>112</v>
      </c>
      <c r="C113" s="98" t="s">
        <v>238</v>
      </c>
      <c r="D113" s="99" t="s">
        <v>322</v>
      </c>
      <c r="E113" s="100">
        <v>5303726</v>
      </c>
      <c r="F113" s="104" t="s">
        <v>120</v>
      </c>
      <c r="G113" s="98" t="s">
        <v>116</v>
      </c>
      <c r="H113" s="99" t="s">
        <v>226</v>
      </c>
      <c r="I113" s="166" t="s">
        <v>233</v>
      </c>
      <c r="J113" s="167">
        <v>45900</v>
      </c>
      <c r="K113" s="168">
        <v>262532</v>
      </c>
      <c r="L113" s="163">
        <v>2400</v>
      </c>
      <c r="M113" s="163">
        <v>792</v>
      </c>
      <c r="N113" s="163">
        <v>19.2</v>
      </c>
      <c r="O113" s="163">
        <v>3211.2</v>
      </c>
      <c r="P113" s="73" t="s">
        <v>127</v>
      </c>
    </row>
    <row r="114" spans="1:16" ht="14" x14ac:dyDescent="0.3">
      <c r="A114" s="94" t="s">
        <v>111</v>
      </c>
      <c r="B114" s="94" t="s">
        <v>112</v>
      </c>
      <c r="C114" s="94" t="s">
        <v>238</v>
      </c>
      <c r="D114" s="99" t="s">
        <v>322</v>
      </c>
      <c r="E114" s="96">
        <v>5303726</v>
      </c>
      <c r="F114" s="104" t="s">
        <v>120</v>
      </c>
      <c r="G114" s="94" t="s">
        <v>116</v>
      </c>
      <c r="H114" s="95" t="s">
        <v>226</v>
      </c>
      <c r="I114" s="94" t="s">
        <v>234</v>
      </c>
      <c r="J114" s="97">
        <v>45930</v>
      </c>
      <c r="K114" s="96">
        <v>264400</v>
      </c>
      <c r="L114" s="93">
        <v>2400</v>
      </c>
      <c r="M114" s="93">
        <v>792</v>
      </c>
      <c r="N114" s="93">
        <v>19.2</v>
      </c>
      <c r="O114" s="93">
        <v>3211.2</v>
      </c>
      <c r="P114" s="73" t="s">
        <v>127</v>
      </c>
    </row>
    <row r="115" spans="1:16" ht="14" x14ac:dyDescent="0.3">
      <c r="A115" s="98" t="s">
        <v>111</v>
      </c>
      <c r="B115" s="98" t="s">
        <v>112</v>
      </c>
      <c r="C115" s="98" t="s">
        <v>238</v>
      </c>
      <c r="D115" s="99" t="s">
        <v>322</v>
      </c>
      <c r="E115" s="100">
        <v>5303726</v>
      </c>
      <c r="F115" s="104" t="s">
        <v>120</v>
      </c>
      <c r="G115" s="98" t="s">
        <v>116</v>
      </c>
      <c r="H115" s="99" t="s">
        <v>226</v>
      </c>
      <c r="I115" s="98" t="s">
        <v>235</v>
      </c>
      <c r="J115" s="101">
        <v>45961</v>
      </c>
      <c r="K115" s="100">
        <v>266509</v>
      </c>
      <c r="L115" s="92">
        <v>2430.52</v>
      </c>
      <c r="M115" s="92">
        <v>802.07</v>
      </c>
      <c r="N115" s="92">
        <v>19.440000000000001</v>
      </c>
      <c r="O115" s="92">
        <v>3252.03</v>
      </c>
      <c r="P115" s="73" t="s">
        <v>127</v>
      </c>
    </row>
    <row r="116" spans="1:16" ht="14" x14ac:dyDescent="0.3">
      <c r="A116" s="94" t="s">
        <v>111</v>
      </c>
      <c r="B116" s="94" t="s">
        <v>112</v>
      </c>
      <c r="C116" s="94" t="s">
        <v>238</v>
      </c>
      <c r="D116" s="99" t="s">
        <v>322</v>
      </c>
      <c r="E116" s="96">
        <v>5303726</v>
      </c>
      <c r="F116" s="104" t="s">
        <v>120</v>
      </c>
      <c r="G116" s="94" t="s">
        <v>116</v>
      </c>
      <c r="H116" s="95" t="s">
        <v>226</v>
      </c>
      <c r="I116" s="94" t="s">
        <v>236</v>
      </c>
      <c r="J116" s="97">
        <v>45991</v>
      </c>
      <c r="K116" s="96">
        <v>268180</v>
      </c>
      <c r="L116" s="93">
        <v>2400</v>
      </c>
      <c r="M116" s="93">
        <v>792</v>
      </c>
      <c r="N116" s="93">
        <v>19.2</v>
      </c>
      <c r="O116" s="93">
        <v>3211.2</v>
      </c>
      <c r="P116" s="73" t="s">
        <v>127</v>
      </c>
    </row>
    <row r="117" spans="1:16" s="158" customFormat="1" ht="14" x14ac:dyDescent="0.3">
      <c r="A117" s="103" t="s">
        <v>111</v>
      </c>
      <c r="B117" s="103" t="s">
        <v>112</v>
      </c>
      <c r="C117" s="103" t="s">
        <v>238</v>
      </c>
      <c r="D117" s="104" t="s">
        <v>322</v>
      </c>
      <c r="E117" s="105">
        <v>5303726</v>
      </c>
      <c r="F117" s="104" t="s">
        <v>120</v>
      </c>
      <c r="G117" s="103" t="s">
        <v>116</v>
      </c>
      <c r="H117" s="104" t="s">
        <v>226</v>
      </c>
      <c r="I117" s="103" t="s">
        <v>237</v>
      </c>
      <c r="J117" s="106">
        <v>46022</v>
      </c>
      <c r="K117" s="105">
        <v>270338</v>
      </c>
      <c r="L117" s="107">
        <v>2400</v>
      </c>
      <c r="M117" s="107">
        <v>792</v>
      </c>
      <c r="N117" s="107">
        <v>19.2</v>
      </c>
      <c r="O117" s="107">
        <v>3211.2</v>
      </c>
      <c r="P117" s="73" t="s">
        <v>127</v>
      </c>
    </row>
    <row r="118" spans="1:16" s="158" customFormat="1" ht="14" x14ac:dyDescent="0.3">
      <c r="A118" s="103" t="s">
        <v>111</v>
      </c>
      <c r="B118" s="103" t="s">
        <v>112</v>
      </c>
      <c r="C118" s="103" t="s">
        <v>238</v>
      </c>
      <c r="D118" s="104" t="s">
        <v>322</v>
      </c>
      <c r="E118" s="105">
        <v>5303726</v>
      </c>
      <c r="F118" s="104" t="s">
        <v>120</v>
      </c>
      <c r="G118" s="103" t="s">
        <v>116</v>
      </c>
      <c r="H118" s="104" t="s">
        <v>226</v>
      </c>
      <c r="I118" s="103" t="s">
        <v>237</v>
      </c>
      <c r="J118" s="106">
        <v>46022</v>
      </c>
      <c r="K118" s="105">
        <v>272284</v>
      </c>
      <c r="L118" s="107">
        <v>1400</v>
      </c>
      <c r="M118" s="107">
        <v>462</v>
      </c>
      <c r="N118" s="107">
        <v>11.2</v>
      </c>
      <c r="O118" s="107">
        <v>1873.2</v>
      </c>
      <c r="P118" s="73" t="s">
        <v>127</v>
      </c>
    </row>
    <row r="119" spans="1:16" x14ac:dyDescent="0.25">
      <c r="O119" s="89">
        <f>SUM(O4:O118)</f>
        <v>403719.84000000014</v>
      </c>
    </row>
    <row r="121" spans="1:16" s="158" customFormat="1" ht="14" x14ac:dyDescent="0.3">
      <c r="A121" s="153"/>
      <c r="B121" s="153"/>
      <c r="C121" s="153"/>
      <c r="D121" s="154"/>
      <c r="E121" s="155"/>
      <c r="F121" s="154"/>
      <c r="G121" s="153"/>
      <c r="H121" s="154"/>
      <c r="I121" s="153"/>
      <c r="J121" s="156"/>
      <c r="K121" s="155"/>
      <c r="L121" s="157"/>
      <c r="M121" s="157"/>
      <c r="N121" s="157"/>
      <c r="O121" s="157"/>
      <c r="P121" s="84"/>
    </row>
    <row r="122" spans="1:16" x14ac:dyDescent="0.25">
      <c r="M122" s="61" t="s">
        <v>296</v>
      </c>
      <c r="O122" s="61">
        <f>SUBTOTAL(9,O30:O37)</f>
        <v>29999.850000000002</v>
      </c>
    </row>
    <row r="123" spans="1:16" x14ac:dyDescent="0.25">
      <c r="M123" s="61" t="s">
        <v>161</v>
      </c>
      <c r="O123" s="61">
        <f>SUBTOTAL(9,O4:O118)-O122</f>
        <v>373719.99000000017</v>
      </c>
    </row>
    <row r="125" spans="1:16" x14ac:dyDescent="0.25">
      <c r="O125" s="102"/>
    </row>
    <row r="128" spans="1:16" x14ac:dyDescent="0.25">
      <c r="O128" s="102"/>
    </row>
  </sheetData>
  <autoFilter ref="A3:S120" xr:uid="{1DE2D641-9730-4F4E-B5F6-CD76837C97BA}"/>
  <mergeCells count="1">
    <mergeCell ref="A1:C1"/>
  </mergeCells>
  <phoneticPr fontId="4" type="noConversion"/>
  <pageMargins left="0.7" right="0.7" top="0.75" bottom="0.75" header="0.3" footer="0.3"/>
  <ignoredErrors>
    <ignoredError sqref="O1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E2AB1-4187-425E-B916-CBBB11997D4F}">
  <dimension ref="B2:D29"/>
  <sheetViews>
    <sheetView topLeftCell="A13" workbookViewId="0">
      <selection activeCell="D7" sqref="D7"/>
    </sheetView>
  </sheetViews>
  <sheetFormatPr defaultColWidth="8.7265625" defaultRowHeight="14" x14ac:dyDescent="0.3"/>
  <cols>
    <col min="1" max="1" width="4.26953125" style="2" customWidth="1"/>
    <col min="2" max="2" width="39.453125" style="2" customWidth="1"/>
    <col min="3" max="3" width="20.26953125" style="2" customWidth="1"/>
    <col min="4" max="4" width="75.7265625" style="2" customWidth="1"/>
    <col min="5" max="16384" width="8.7265625" style="2"/>
  </cols>
  <sheetData>
    <row r="2" spans="2:4" x14ac:dyDescent="0.3">
      <c r="B2" s="1" t="str">
        <f>'1.Tegevusaruanne'!B2</f>
        <v xml:space="preserve">KLIM ning TTJA koostöökokkulepe nr </v>
      </c>
      <c r="C2" s="6" t="str">
        <f>'1.Tegevusaruanne'!C2</f>
        <v>24.5-6/19-0095/1278</v>
      </c>
    </row>
    <row r="3" spans="2:4" x14ac:dyDescent="0.3">
      <c r="B3" s="1" t="str">
        <f>'1.Tegevusaruanne'!B3</f>
        <v>KLIM ja TTJA kavandavad täiendava koostöökokkuleppe 2026.a</v>
      </c>
    </row>
    <row r="5" spans="2:4" x14ac:dyDescent="0.3">
      <c r="B5" s="13" t="s">
        <v>142</v>
      </c>
    </row>
    <row r="7" spans="2:4" x14ac:dyDescent="0.3">
      <c r="B7" s="36" t="s">
        <v>143</v>
      </c>
      <c r="C7" s="86">
        <v>2026</v>
      </c>
    </row>
    <row r="8" spans="2:4" x14ac:dyDescent="0.3">
      <c r="B8" s="6" t="s">
        <v>3</v>
      </c>
      <c r="C8" s="46">
        <f>'1.Tegevusaruanne'!C6</f>
        <v>46052</v>
      </c>
    </row>
    <row r="10" spans="2:4" ht="14.5" thickBot="1" x14ac:dyDescent="0.35">
      <c r="B10" s="21" t="s">
        <v>5</v>
      </c>
    </row>
    <row r="11" spans="2:4" ht="14.5" thickBot="1" x14ac:dyDescent="0.35">
      <c r="B11" s="22" t="s">
        <v>6</v>
      </c>
      <c r="C11" s="23" t="s">
        <v>144</v>
      </c>
      <c r="D11" s="24" t="s">
        <v>145</v>
      </c>
    </row>
    <row r="12" spans="2:4" ht="28" x14ac:dyDescent="0.3">
      <c r="B12" s="38" t="s">
        <v>146</v>
      </c>
      <c r="C12" s="25">
        <v>2</v>
      </c>
      <c r="D12" s="40" t="s">
        <v>147</v>
      </c>
    </row>
    <row r="13" spans="2:4" ht="42" x14ac:dyDescent="0.3">
      <c r="B13" s="35" t="s">
        <v>13</v>
      </c>
      <c r="C13" s="20">
        <v>2</v>
      </c>
      <c r="D13" s="41" t="s">
        <v>148</v>
      </c>
    </row>
    <row r="14" spans="2:4" x14ac:dyDescent="0.3">
      <c r="B14" s="35" t="s">
        <v>14</v>
      </c>
      <c r="C14" s="20">
        <v>0</v>
      </c>
      <c r="D14" s="41" t="s">
        <v>219</v>
      </c>
    </row>
    <row r="15" spans="2:4" x14ac:dyDescent="0.3">
      <c r="B15" s="35" t="s">
        <v>15</v>
      </c>
      <c r="C15" s="20">
        <v>1</v>
      </c>
      <c r="D15" s="41" t="s">
        <v>218</v>
      </c>
    </row>
    <row r="16" spans="2:4" ht="42" x14ac:dyDescent="0.3">
      <c r="B16" s="35" t="s">
        <v>16</v>
      </c>
      <c r="C16" s="20">
        <v>350</v>
      </c>
      <c r="D16" s="41" t="s">
        <v>220</v>
      </c>
    </row>
    <row r="17" spans="2:4" ht="28" x14ac:dyDescent="0.3">
      <c r="B17" s="35" t="s">
        <v>17</v>
      </c>
      <c r="C17" s="20">
        <v>60</v>
      </c>
      <c r="D17" s="41" t="s">
        <v>221</v>
      </c>
    </row>
    <row r="18" spans="2:4" ht="42" x14ac:dyDescent="0.3">
      <c r="B18" s="35" t="s">
        <v>18</v>
      </c>
      <c r="C18" s="20">
        <v>10</v>
      </c>
      <c r="D18" s="41" t="s">
        <v>222</v>
      </c>
    </row>
    <row r="20" spans="2:4" ht="14.5" thickBot="1" x14ac:dyDescent="0.35">
      <c r="B20" s="21" t="s">
        <v>19</v>
      </c>
    </row>
    <row r="21" spans="2:4" ht="14.5" thickBot="1" x14ac:dyDescent="0.35">
      <c r="B21" s="22" t="s">
        <v>20</v>
      </c>
      <c r="C21" s="23" t="s">
        <v>144</v>
      </c>
      <c r="D21" s="23" t="s">
        <v>145</v>
      </c>
    </row>
    <row r="22" spans="2:4" x14ac:dyDescent="0.3">
      <c r="B22" s="38" t="s">
        <v>22</v>
      </c>
      <c r="C22" s="42">
        <v>2</v>
      </c>
      <c r="D22" s="52" t="s">
        <v>223</v>
      </c>
    </row>
    <row r="23" spans="2:4" ht="28" x14ac:dyDescent="0.3">
      <c r="B23" s="35" t="s">
        <v>24</v>
      </c>
      <c r="C23" s="42">
        <v>40</v>
      </c>
      <c r="D23" s="52" t="s">
        <v>224</v>
      </c>
    </row>
    <row r="24" spans="2:4" ht="28" x14ac:dyDescent="0.3">
      <c r="B24" s="35" t="s">
        <v>26</v>
      </c>
      <c r="C24" s="43">
        <v>50</v>
      </c>
      <c r="D24" s="53" t="s">
        <v>27</v>
      </c>
    </row>
    <row r="25" spans="2:4" ht="28" x14ac:dyDescent="0.3">
      <c r="B25" s="35" t="s">
        <v>28</v>
      </c>
      <c r="C25" s="43">
        <v>8</v>
      </c>
      <c r="D25" s="53" t="s">
        <v>225</v>
      </c>
    </row>
    <row r="27" spans="2:4" x14ac:dyDescent="0.3">
      <c r="B27" s="2" t="s">
        <v>30</v>
      </c>
    </row>
    <row r="28" spans="2:4" x14ac:dyDescent="0.3">
      <c r="B28" s="2" t="s">
        <v>31</v>
      </c>
    </row>
    <row r="29" spans="2:4" x14ac:dyDescent="0.3">
      <c r="B29" s="2" t="s">
        <v>32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EB23-B9D7-48DA-9B14-D87BC3682291}">
  <dimension ref="B2:J33"/>
  <sheetViews>
    <sheetView workbookViewId="0">
      <selection activeCell="K15" sqref="K15"/>
    </sheetView>
  </sheetViews>
  <sheetFormatPr defaultColWidth="8.7265625" defaultRowHeight="14" x14ac:dyDescent="0.3"/>
  <cols>
    <col min="1" max="1" width="2.7265625" style="44" customWidth="1"/>
    <col min="2" max="2" width="6.26953125" style="44" customWidth="1"/>
    <col min="3" max="3" width="59.7265625" style="44" customWidth="1"/>
    <col min="4" max="4" width="17.7265625" style="44" customWidth="1"/>
    <col min="5" max="5" width="11.81640625" style="44" customWidth="1"/>
    <col min="6" max="6" width="11.26953125" style="44" customWidth="1"/>
    <col min="7" max="7" width="12.26953125" style="44" customWidth="1"/>
    <col min="8" max="8" width="7" style="44" bestFit="1" customWidth="1"/>
    <col min="9" max="9" width="9.26953125" style="44" customWidth="1"/>
    <col min="10" max="10" width="10.54296875" style="44" bestFit="1" customWidth="1"/>
    <col min="11" max="11" width="10.1796875" style="44" bestFit="1" customWidth="1"/>
    <col min="12" max="16384" width="8.7265625" style="44"/>
  </cols>
  <sheetData>
    <row r="2" spans="2:9" s="2" customFormat="1" x14ac:dyDescent="0.3">
      <c r="B2" s="1"/>
      <c r="C2" s="1" t="str">
        <f>'1.Tegevusaruanne'!B2</f>
        <v xml:space="preserve">KLIM ning TTJA koostöökokkulepe nr </v>
      </c>
      <c r="D2" s="6" t="str">
        <f>'1.Tegevusaruanne'!C2</f>
        <v>24.5-6/19-0095/1278</v>
      </c>
    </row>
    <row r="3" spans="2:9" s="1" customFormat="1" x14ac:dyDescent="0.3">
      <c r="C3" s="1" t="str">
        <f>'1.Tegevusaruanne'!B3</f>
        <v>KLIM ja TTJA kavandavad täiendava koostöökokkuleppe 2026.a</v>
      </c>
    </row>
    <row r="4" spans="2:9" s="1" customFormat="1" x14ac:dyDescent="0.3"/>
    <row r="5" spans="2:9" s="1" customFormat="1" x14ac:dyDescent="0.3">
      <c r="C5" s="1" t="s">
        <v>199</v>
      </c>
    </row>
    <row r="6" spans="2:9" s="1" customFormat="1" ht="15.5" x14ac:dyDescent="0.35">
      <c r="C6" s="1" t="s">
        <v>200</v>
      </c>
    </row>
    <row r="8" spans="2:9" x14ac:dyDescent="0.3">
      <c r="C8" s="64" t="s">
        <v>201</v>
      </c>
      <c r="D8" s="46">
        <f>'1.Tegevusaruanne'!C6</f>
        <v>46052</v>
      </c>
      <c r="E8" s="81"/>
    </row>
    <row r="9" spans="2:9" ht="14.5" thickBot="1" x14ac:dyDescent="0.35"/>
    <row r="10" spans="2:9" x14ac:dyDescent="0.3">
      <c r="B10" s="125" t="s">
        <v>202</v>
      </c>
      <c r="C10" s="126" t="s">
        <v>206</v>
      </c>
      <c r="D10" s="143" t="s">
        <v>203</v>
      </c>
      <c r="E10" s="127" t="s">
        <v>204</v>
      </c>
      <c r="F10" s="127" t="s">
        <v>38</v>
      </c>
      <c r="G10" s="127" t="s">
        <v>39</v>
      </c>
      <c r="H10" s="127" t="s">
        <v>205</v>
      </c>
      <c r="I10" s="128" t="s">
        <v>159</v>
      </c>
    </row>
    <row r="11" spans="2:9" x14ac:dyDescent="0.3">
      <c r="C11" s="129" t="s">
        <v>156</v>
      </c>
      <c r="D11" s="121">
        <v>30000</v>
      </c>
      <c r="E11" s="121">
        <v>30000</v>
      </c>
      <c r="F11" s="121">
        <v>24300</v>
      </c>
      <c r="G11" s="121">
        <v>5700</v>
      </c>
      <c r="H11" s="66">
        <f>F11/E11</f>
        <v>0.81</v>
      </c>
      <c r="I11" s="130">
        <v>0</v>
      </c>
    </row>
    <row r="12" spans="2:9" x14ac:dyDescent="0.3">
      <c r="C12" s="129" t="s">
        <v>157</v>
      </c>
      <c r="D12" s="121">
        <v>444934.40000000002</v>
      </c>
      <c r="E12" s="121">
        <v>438576.68</v>
      </c>
      <c r="F12" s="121">
        <v>372790.18</v>
      </c>
      <c r="G12" s="121">
        <v>65786.5</v>
      </c>
      <c r="H12" s="66">
        <f>F12/E12</f>
        <v>0.85000000456020597</v>
      </c>
      <c r="I12" s="131">
        <v>6357.72</v>
      </c>
    </row>
    <row r="13" spans="2:9" ht="14.5" thickBot="1" x14ac:dyDescent="0.35">
      <c r="C13" s="137" t="s">
        <v>294</v>
      </c>
      <c r="D13" s="136">
        <f>SUM(D11:D12)</f>
        <v>474934.4</v>
      </c>
      <c r="E13" s="138">
        <f>SUM(E11:E12)</f>
        <v>468576.68</v>
      </c>
      <c r="F13" s="138">
        <f>SUM(F11:F12)</f>
        <v>397090.18</v>
      </c>
      <c r="G13" s="138">
        <f>SUM(G11:G12)</f>
        <v>71486.5</v>
      </c>
      <c r="H13" s="66"/>
      <c r="I13" s="139"/>
    </row>
    <row r="14" spans="2:9" x14ac:dyDescent="0.3">
      <c r="B14" s="33">
        <f>'1.Tegevusaruanne'!C5</f>
        <v>2025</v>
      </c>
      <c r="C14" s="135" t="s">
        <v>295</v>
      </c>
      <c r="D14" s="178">
        <f>D15+D16</f>
        <v>408717.24000000017</v>
      </c>
      <c r="E14" s="179"/>
      <c r="F14" s="180"/>
      <c r="G14" s="180"/>
      <c r="H14" s="134"/>
      <c r="I14" s="181"/>
    </row>
    <row r="15" spans="2:9" x14ac:dyDescent="0.3">
      <c r="B15" s="33"/>
      <c r="C15" s="129" t="s">
        <v>156</v>
      </c>
      <c r="D15" s="6">
        <f>'2A.Tööjõukulu'!O122</f>
        <v>29999.850000000002</v>
      </c>
      <c r="E15" s="45">
        <v>29999.85</v>
      </c>
      <c r="F15" s="45">
        <v>24299.86</v>
      </c>
      <c r="G15" s="45">
        <v>5699.99</v>
      </c>
      <c r="H15" s="65">
        <f t="shared" ref="H15:H16" si="0">F15/E15</f>
        <v>0.80999938333025001</v>
      </c>
      <c r="I15" s="45">
        <v>0</v>
      </c>
    </row>
    <row r="16" spans="2:9" ht="14.5" thickBot="1" x14ac:dyDescent="0.35">
      <c r="B16" s="33"/>
      <c r="C16" s="132" t="s">
        <v>157</v>
      </c>
      <c r="D16" s="45">
        <f>'2A.Tööjõukulu'!O123+'2B.Maj-kulu'!H16</f>
        <v>378717.39000000019</v>
      </c>
      <c r="E16" s="45">
        <f>F16+G16</f>
        <v>377773.99</v>
      </c>
      <c r="F16" s="45">
        <v>321107.89</v>
      </c>
      <c r="G16" s="45">
        <f>56666.1</f>
        <v>56666.1</v>
      </c>
      <c r="H16" s="65">
        <f t="shared" si="0"/>
        <v>0.84999999602937204</v>
      </c>
      <c r="I16" s="45">
        <v>943.4</v>
      </c>
    </row>
    <row r="17" spans="2:10" ht="14.5" x14ac:dyDescent="0.35">
      <c r="B17" s="49"/>
      <c r="C17" s="50" t="s">
        <v>207</v>
      </c>
      <c r="D17" s="182">
        <f>D13-D14</f>
        <v>66217.159999999858</v>
      </c>
      <c r="E17" s="133"/>
      <c r="F17" s="133">
        <f>F13-F15-F16</f>
        <v>51682.429999999993</v>
      </c>
      <c r="G17" s="133">
        <f>G13-G15-G16</f>
        <v>9120.4099999999962</v>
      </c>
      <c r="H17" s="66"/>
      <c r="I17" s="51">
        <f>I12-I16</f>
        <v>5414.3200000000006</v>
      </c>
      <c r="J17" s="141"/>
    </row>
    <row r="18" spans="2:10" x14ac:dyDescent="0.3">
      <c r="B18" s="49"/>
      <c r="C18" s="50" t="s">
        <v>208</v>
      </c>
      <c r="D18" s="51">
        <f>IF((D12-D14)&lt;0,D12-D14,0)</f>
        <v>0</v>
      </c>
      <c r="E18" s="51">
        <f>F18+G18</f>
        <v>0</v>
      </c>
      <c r="F18" s="51">
        <f t="shared" ref="F18:G18" si="1">IF((F12-F14)&lt;0,F12-F14,0)</f>
        <v>0</v>
      </c>
      <c r="G18" s="51">
        <f t="shared" si="1"/>
        <v>0</v>
      </c>
      <c r="H18" s="66"/>
      <c r="I18" s="141"/>
    </row>
    <row r="20" spans="2:10" x14ac:dyDescent="0.3">
      <c r="D20" s="142" t="s">
        <v>203</v>
      </c>
      <c r="E20" s="65" t="s">
        <v>204</v>
      </c>
      <c r="F20" s="65" t="s">
        <v>38</v>
      </c>
      <c r="G20" s="65" t="s">
        <v>39</v>
      </c>
      <c r="I20" s="65" t="s">
        <v>159</v>
      </c>
    </row>
    <row r="21" spans="2:10" x14ac:dyDescent="0.3">
      <c r="C21" s="45" t="s">
        <v>209</v>
      </c>
      <c r="D21" s="45">
        <f>D17</f>
        <v>66217.159999999858</v>
      </c>
      <c r="E21" s="45"/>
      <c r="F21" s="45"/>
      <c r="G21" s="45"/>
      <c r="I21" s="45"/>
    </row>
    <row r="22" spans="2:10" x14ac:dyDescent="0.3">
      <c r="C22" s="45" t="s">
        <v>210</v>
      </c>
      <c r="D22" s="45">
        <f>D18</f>
        <v>0</v>
      </c>
      <c r="E22" s="45">
        <f>F22+G22</f>
        <v>0</v>
      </c>
      <c r="F22" s="45">
        <f t="shared" ref="F22:I22" si="2">F18</f>
        <v>0</v>
      </c>
      <c r="G22" s="45">
        <f t="shared" si="2"/>
        <v>0</v>
      </c>
      <c r="I22" s="45">
        <f t="shared" si="2"/>
        <v>0</v>
      </c>
    </row>
    <row r="24" spans="2:10" x14ac:dyDescent="0.3">
      <c r="B24" s="47" t="s">
        <v>211</v>
      </c>
      <c r="C24" s="47" t="str">
        <f>'4. 2025-2030 kuluprognoos'!C7</f>
        <v>CEF2022_9G</v>
      </c>
      <c r="D24" s="66"/>
      <c r="E24" s="66"/>
      <c r="F24" s="66"/>
      <c r="G24" s="66"/>
      <c r="H24" s="66"/>
      <c r="I24" s="66"/>
    </row>
    <row r="25" spans="2:10" x14ac:dyDescent="0.3">
      <c r="B25" s="124"/>
      <c r="C25" s="123"/>
      <c r="H25" s="66"/>
    </row>
    <row r="26" spans="2:10" x14ac:dyDescent="0.3">
      <c r="B26" s="123"/>
      <c r="C26" s="123"/>
      <c r="H26" s="66"/>
    </row>
    <row r="27" spans="2:10" x14ac:dyDescent="0.3">
      <c r="B27" s="122"/>
      <c r="C27" s="122"/>
      <c r="D27" s="144" t="s">
        <v>203</v>
      </c>
      <c r="E27" s="65" t="s">
        <v>204</v>
      </c>
      <c r="F27" s="65" t="s">
        <v>38</v>
      </c>
      <c r="G27" s="65" t="s">
        <v>39</v>
      </c>
      <c r="H27" s="66"/>
      <c r="I27" s="65" t="s">
        <v>159</v>
      </c>
    </row>
    <row r="28" spans="2:10" x14ac:dyDescent="0.3">
      <c r="B28" s="140">
        <f>'3.Tööplaan'!C7</f>
        <v>2026</v>
      </c>
      <c r="C28" s="64" t="s">
        <v>212</v>
      </c>
      <c r="D28" s="64">
        <f>E28+I28</f>
        <v>531861.10099999991</v>
      </c>
      <c r="E28" s="45">
        <f>F28+G28</f>
        <v>527934.27173170727</v>
      </c>
      <c r="F28" s="45">
        <f>'4. 2025-2030 kuluprognoos'!H11+0.001</f>
        <v>448744.13112195121</v>
      </c>
      <c r="G28" s="45">
        <f>'4. 2025-2030 kuluprognoos'!I11</f>
        <v>79190.140609756112</v>
      </c>
      <c r="H28" s="66">
        <f>F28/E28</f>
        <v>0.85000000028412637</v>
      </c>
      <c r="I28" s="45">
        <f>'4. 2025-2030 kuluprognoos'!L11</f>
        <v>3926.8292682926831</v>
      </c>
    </row>
    <row r="29" spans="2:10" x14ac:dyDescent="0.3">
      <c r="H29" s="66"/>
    </row>
    <row r="31" spans="2:10" x14ac:dyDescent="0.3">
      <c r="C31" s="2" t="s">
        <v>30</v>
      </c>
    </row>
    <row r="32" spans="2:10" x14ac:dyDescent="0.3">
      <c r="C32" s="2" t="s">
        <v>31</v>
      </c>
    </row>
    <row r="33" spans="3:3" x14ac:dyDescent="0.3">
      <c r="C33" s="2" t="s">
        <v>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0ADF-6E13-48CE-9022-1FF01BDF2E0A}">
  <dimension ref="A1:AT76"/>
  <sheetViews>
    <sheetView topLeftCell="C1" workbookViewId="0">
      <selection activeCell="I6" sqref="I6"/>
    </sheetView>
  </sheetViews>
  <sheetFormatPr defaultColWidth="11.453125" defaultRowHeight="14" x14ac:dyDescent="0.3"/>
  <cols>
    <col min="1" max="1" width="1.81640625" style="2" customWidth="1"/>
    <col min="2" max="2" width="4.1796875" style="2" bestFit="1" customWidth="1"/>
    <col min="3" max="3" width="33.1796875" style="2" customWidth="1"/>
    <col min="4" max="4" width="35.81640625" style="2" customWidth="1"/>
    <col min="5" max="5" width="14" style="2" customWidth="1"/>
    <col min="6" max="6" width="14.26953125" style="2" bestFit="1" customWidth="1"/>
    <col min="7" max="7" width="14.453125" style="2" bestFit="1" customWidth="1"/>
    <col min="8" max="8" width="13.26953125" style="2" customWidth="1"/>
    <col min="9" max="9" width="12.54296875" style="2" customWidth="1"/>
    <col min="10" max="10" width="9.7265625" style="2" bestFit="1" customWidth="1"/>
    <col min="11" max="11" width="8.81640625" style="2" customWidth="1"/>
    <col min="12" max="12" width="10" style="2" customWidth="1"/>
    <col min="13" max="13" width="36.453125" style="2" bestFit="1" customWidth="1"/>
    <col min="14" max="14" width="25.26953125" style="2" customWidth="1"/>
    <col min="15" max="18" width="11.453125" style="2"/>
    <col min="19" max="19" width="12.7265625" style="2" customWidth="1"/>
    <col min="20" max="20" width="2.26953125" style="2" customWidth="1"/>
    <col min="21" max="21" width="2.7265625" style="2" bestFit="1" customWidth="1"/>
    <col min="22" max="22" width="13.54296875" style="2" bestFit="1" customWidth="1"/>
    <col min="23" max="23" width="22.26953125" style="2" bestFit="1" customWidth="1"/>
    <col min="24" max="26" width="11.453125" style="2"/>
    <col min="27" max="27" width="13" style="2" customWidth="1"/>
    <col min="28" max="28" width="11.453125" style="2"/>
    <col min="29" max="29" width="2.7265625" style="2" customWidth="1"/>
    <col min="30" max="30" width="2.7265625" style="2" bestFit="1" customWidth="1"/>
    <col min="31" max="31" width="13.54296875" style="2" bestFit="1" customWidth="1"/>
    <col min="32" max="32" width="22.26953125" style="2" bestFit="1" customWidth="1"/>
    <col min="33" max="36" width="11.453125" style="2"/>
    <col min="37" max="37" width="13" style="2" customWidth="1"/>
    <col min="38" max="38" width="2.54296875" style="2" customWidth="1"/>
    <col min="39" max="39" width="2.7265625" style="2" bestFit="1" customWidth="1"/>
    <col min="40" max="40" width="13.54296875" style="2" bestFit="1" customWidth="1"/>
    <col min="41" max="41" width="22.7265625" style="2" customWidth="1"/>
    <col min="42" max="45" width="11.453125" style="2"/>
    <col min="46" max="46" width="13.26953125" style="2" customWidth="1"/>
    <col min="47" max="47" width="1.7265625" style="2" customWidth="1"/>
    <col min="48" max="16384" width="11.453125" style="2"/>
  </cols>
  <sheetData>
    <row r="1" spans="2:46" s="1" customFormat="1" x14ac:dyDescent="0.3"/>
    <row r="2" spans="2:46" s="1" customFormat="1" x14ac:dyDescent="0.3">
      <c r="C2" s="1" t="str">
        <f>'1.Tegevusaruanne'!B2</f>
        <v xml:space="preserve">KLIM ning TTJA koostöökokkulepe nr </v>
      </c>
      <c r="D2" s="3" t="str">
        <f>'1.Tegevusaruanne'!C2</f>
        <v>24.5-6/19-0095/1278</v>
      </c>
      <c r="E2" s="5" t="s">
        <v>150</v>
      </c>
      <c r="F2" s="10">
        <f>'3.Tööplaan'!C7</f>
        <v>2026</v>
      </c>
      <c r="G2" s="57" t="s">
        <v>151</v>
      </c>
      <c r="H2" s="20">
        <v>2030</v>
      </c>
    </row>
    <row r="3" spans="2:46" s="1" customFormat="1" x14ac:dyDescent="0.3">
      <c r="C3" s="1" t="str">
        <f>'1.Tegevusaruanne'!B3</f>
        <v>KLIM ja TTJA kavandavad täiendava koostöökokkuleppe 2026.a</v>
      </c>
      <c r="H3" s="55"/>
    </row>
    <row r="4" spans="2:46" s="1" customFormat="1" x14ac:dyDescent="0.3">
      <c r="H4" s="56" t="s">
        <v>44</v>
      </c>
      <c r="I4" s="200" t="s">
        <v>45</v>
      </c>
      <c r="J4" s="200"/>
      <c r="K4" s="200"/>
    </row>
    <row r="5" spans="2:46" s="1" customFormat="1" x14ac:dyDescent="0.3">
      <c r="F5" s="56" t="s">
        <v>43</v>
      </c>
      <c r="G5" s="56" t="s">
        <v>152</v>
      </c>
      <c r="H5" s="56" t="s">
        <v>153</v>
      </c>
      <c r="I5" s="78" t="s">
        <v>37</v>
      </c>
      <c r="J5" s="78" t="s">
        <v>46</v>
      </c>
      <c r="K5" s="78" t="s">
        <v>36</v>
      </c>
    </row>
    <row r="6" spans="2:46" s="1" customFormat="1" x14ac:dyDescent="0.3">
      <c r="C6" s="1" t="s">
        <v>293</v>
      </c>
      <c r="F6" s="45">
        <f>G6+J6</f>
        <v>531861.1</v>
      </c>
      <c r="G6" s="45">
        <f>H6+I6</f>
        <v>527934.27073170734</v>
      </c>
      <c r="H6" s="45">
        <f>I16</f>
        <v>509711.1</v>
      </c>
      <c r="I6" s="45">
        <f>K47+I58+I67</f>
        <v>18223.170731707316</v>
      </c>
      <c r="J6" s="45">
        <f>L47+J58+J67</f>
        <v>3926.8292682926831</v>
      </c>
      <c r="K6" s="45">
        <f>I6+J6</f>
        <v>22150</v>
      </c>
    </row>
    <row r="7" spans="2:46" s="1" customFormat="1" x14ac:dyDescent="0.3">
      <c r="B7" s="1" t="s">
        <v>155</v>
      </c>
      <c r="C7" s="67" t="s">
        <v>161</v>
      </c>
      <c r="D7" s="15"/>
      <c r="H7" s="55"/>
    </row>
    <row r="8" spans="2:46" s="1" customFormat="1" x14ac:dyDescent="0.3">
      <c r="C8" s="67"/>
      <c r="D8" s="15"/>
      <c r="F8" s="56" t="s">
        <v>158</v>
      </c>
      <c r="H8" s="55"/>
    </row>
    <row r="9" spans="2:46" s="1" customFormat="1" x14ac:dyDescent="0.3">
      <c r="F9" s="56" t="s">
        <v>36</v>
      </c>
      <c r="H9" s="57" t="s">
        <v>38</v>
      </c>
      <c r="I9" s="56" t="s">
        <v>39</v>
      </c>
      <c r="J9" s="192" t="s">
        <v>40</v>
      </c>
      <c r="K9" s="193"/>
      <c r="L9" s="60" t="s">
        <v>159</v>
      </c>
      <c r="M9" s="3" t="s">
        <v>160</v>
      </c>
    </row>
    <row r="10" spans="2:46" s="1" customFormat="1" x14ac:dyDescent="0.3">
      <c r="E10" s="3"/>
      <c r="F10" s="59"/>
      <c r="G10" s="119"/>
      <c r="H10" s="119"/>
      <c r="I10" s="119"/>
      <c r="J10" s="120"/>
      <c r="K10" s="63"/>
      <c r="L10" s="79"/>
      <c r="M10" s="80"/>
    </row>
    <row r="11" spans="2:46" s="1" customFormat="1" x14ac:dyDescent="0.3">
      <c r="E11" s="3" t="s">
        <v>161</v>
      </c>
      <c r="F11" s="59">
        <f>G11+L11</f>
        <v>531861.1</v>
      </c>
      <c r="G11" s="59">
        <f>G6-G10</f>
        <v>527934.27073170734</v>
      </c>
      <c r="H11" s="59">
        <f>G11*J11</f>
        <v>448744.13012195122</v>
      </c>
      <c r="I11" s="59">
        <f>G11*K11</f>
        <v>79190.140609756112</v>
      </c>
      <c r="J11" s="70">
        <v>0.85</v>
      </c>
      <c r="K11" s="63">
        <f>1-J11</f>
        <v>0.15000000000000002</v>
      </c>
      <c r="L11" s="82">
        <f>J6-L10</f>
        <v>3926.8292682926831</v>
      </c>
      <c r="M11" s="80"/>
    </row>
    <row r="12" spans="2:46" s="1" customFormat="1" x14ac:dyDescent="0.3">
      <c r="E12" s="3" t="s">
        <v>36</v>
      </c>
      <c r="F12" s="59">
        <f>F10+F11</f>
        <v>531861.1</v>
      </c>
      <c r="G12" s="59">
        <f>G10+G11</f>
        <v>527934.27073170734</v>
      </c>
      <c r="H12" s="59">
        <f t="shared" ref="H12:I12" si="0">H10+H11</f>
        <v>448744.13012195122</v>
      </c>
      <c r="I12" s="59">
        <f t="shared" si="0"/>
        <v>79190.140609756112</v>
      </c>
    </row>
    <row r="13" spans="2:46" s="1" customFormat="1" x14ac:dyDescent="0.3"/>
    <row r="14" spans="2:46" s="1" customFormat="1" x14ac:dyDescent="0.3">
      <c r="C14" s="1" t="s">
        <v>162</v>
      </c>
    </row>
    <row r="15" spans="2:46" s="1" customFormat="1" ht="15.5" x14ac:dyDescent="0.35">
      <c r="C15" s="1" t="s">
        <v>163</v>
      </c>
      <c r="I15" s="10">
        <f>F2</f>
        <v>2026</v>
      </c>
      <c r="S15" s="10">
        <f>1+I15</f>
        <v>2027</v>
      </c>
      <c r="AB15" s="10">
        <f>1+S15</f>
        <v>2028</v>
      </c>
      <c r="AK15" s="10">
        <f>1+AB15</f>
        <v>2029</v>
      </c>
      <c r="AT15" s="10">
        <f>1+AK15</f>
        <v>2030</v>
      </c>
    </row>
    <row r="16" spans="2:46" s="1" customFormat="1" x14ac:dyDescent="0.3">
      <c r="C16" s="13" t="s">
        <v>48</v>
      </c>
      <c r="H16" s="3" t="s">
        <v>44</v>
      </c>
      <c r="I16" s="45">
        <f>I39</f>
        <v>509711.1</v>
      </c>
      <c r="S16" s="9">
        <f>S39</f>
        <v>606916.80000000005</v>
      </c>
      <c r="AB16" s="9">
        <f>AB39</f>
        <v>0</v>
      </c>
      <c r="AK16" s="9">
        <f>AK39</f>
        <v>0</v>
      </c>
      <c r="AT16" s="9">
        <f>AT39</f>
        <v>0</v>
      </c>
    </row>
    <row r="17" spans="1:46" s="1" customFormat="1" x14ac:dyDescent="0.3">
      <c r="C17" s="13" t="s">
        <v>164</v>
      </c>
      <c r="H17" s="3" t="s">
        <v>53</v>
      </c>
      <c r="I17" s="9">
        <f>J47</f>
        <v>8150</v>
      </c>
      <c r="S17" s="9">
        <f>J48</f>
        <v>8150</v>
      </c>
      <c r="AB17" s="9">
        <f>J49</f>
        <v>0</v>
      </c>
      <c r="AK17" s="9">
        <f>J50</f>
        <v>0</v>
      </c>
      <c r="AT17" s="9">
        <f>J51</f>
        <v>0</v>
      </c>
    </row>
    <row r="18" spans="1:46" s="1" customFormat="1" x14ac:dyDescent="0.3">
      <c r="C18" s="13" t="s">
        <v>165</v>
      </c>
      <c r="H18" s="3" t="s">
        <v>55</v>
      </c>
      <c r="I18" s="9">
        <f>H58</f>
        <v>8000</v>
      </c>
      <c r="S18" s="9">
        <f>H59</f>
        <v>9000</v>
      </c>
      <c r="AB18" s="9">
        <f>H60</f>
        <v>0</v>
      </c>
      <c r="AK18" s="9">
        <f>H61</f>
        <v>0</v>
      </c>
      <c r="AT18" s="9">
        <f>H62</f>
        <v>0</v>
      </c>
    </row>
    <row r="19" spans="1:46" s="1" customFormat="1" x14ac:dyDescent="0.3">
      <c r="C19" s="13" t="s">
        <v>166</v>
      </c>
      <c r="H19" s="3" t="s">
        <v>45</v>
      </c>
      <c r="I19" s="9">
        <f>H67</f>
        <v>6000</v>
      </c>
      <c r="S19" s="9">
        <f>H68</f>
        <v>6000</v>
      </c>
      <c r="AB19" s="9">
        <f>H69</f>
        <v>0</v>
      </c>
      <c r="AK19" s="9">
        <f>H70</f>
        <v>0</v>
      </c>
      <c r="AT19" s="9">
        <f>H71</f>
        <v>0</v>
      </c>
    </row>
    <row r="20" spans="1:46" x14ac:dyDescent="0.3">
      <c r="C20" s="13" t="s">
        <v>52</v>
      </c>
      <c r="H20" s="3" t="s">
        <v>57</v>
      </c>
      <c r="I20" s="64">
        <f>SUM(I16:I19)</f>
        <v>531861.1</v>
      </c>
      <c r="S20" s="77">
        <v>621000</v>
      </c>
      <c r="AB20" s="77">
        <v>724000</v>
      </c>
      <c r="AK20" s="77">
        <v>762000</v>
      </c>
      <c r="AT20" s="77">
        <v>770000</v>
      </c>
    </row>
    <row r="21" spans="1:46" s="1" customFormat="1" x14ac:dyDescent="0.3">
      <c r="A21" s="11"/>
      <c r="D21" s="32"/>
      <c r="E21" s="32"/>
      <c r="F21" s="32"/>
    </row>
    <row r="22" spans="1:46" s="1" customFormat="1" x14ac:dyDescent="0.3">
      <c r="B22" s="4">
        <v>1</v>
      </c>
      <c r="C22" s="5" t="s">
        <v>44</v>
      </c>
    </row>
    <row r="23" spans="1:46" s="1" customFormat="1" x14ac:dyDescent="0.3">
      <c r="B23" s="12"/>
      <c r="C23" s="13" t="s">
        <v>58</v>
      </c>
    </row>
    <row r="24" spans="1:46" s="1" customFormat="1" x14ac:dyDescent="0.3">
      <c r="B24" s="12"/>
      <c r="C24" s="13"/>
      <c r="E24" s="5" t="s">
        <v>167</v>
      </c>
      <c r="F24" s="15"/>
      <c r="M24" s="13"/>
      <c r="O24" s="5" t="s">
        <v>168</v>
      </c>
      <c r="P24" s="28"/>
      <c r="V24" s="13"/>
      <c r="X24" s="5" t="s">
        <v>169</v>
      </c>
      <c r="Y24" s="15"/>
      <c r="AE24" s="13"/>
      <c r="AG24" s="5" t="s">
        <v>170</v>
      </c>
      <c r="AH24" s="15"/>
      <c r="AN24" s="13"/>
      <c r="AP24" s="5" t="s">
        <v>171</v>
      </c>
      <c r="AQ24" s="28"/>
    </row>
    <row r="25" spans="1:46" s="1" customFormat="1" ht="14.65" customHeight="1" x14ac:dyDescent="0.3">
      <c r="B25" s="12"/>
      <c r="E25" s="26" t="s">
        <v>172</v>
      </c>
      <c r="F25" s="27"/>
      <c r="G25" s="27"/>
      <c r="H25" s="15"/>
      <c r="O25" s="26" t="s">
        <v>172</v>
      </c>
      <c r="P25" s="27"/>
      <c r="Q25" s="15"/>
      <c r="X25" s="197" t="s">
        <v>172</v>
      </c>
      <c r="Y25" s="198"/>
      <c r="Z25" s="199"/>
      <c r="AG25" s="26" t="s">
        <v>172</v>
      </c>
      <c r="AH25" s="27"/>
      <c r="AI25" s="15"/>
      <c r="AP25" s="26" t="s">
        <v>172</v>
      </c>
      <c r="AQ25" s="27"/>
      <c r="AR25" s="15"/>
    </row>
    <row r="26" spans="1:46" s="1" customFormat="1" x14ac:dyDescent="0.3">
      <c r="C26" s="18" t="s">
        <v>68</v>
      </c>
      <c r="D26" s="6" t="s">
        <v>69</v>
      </c>
      <c r="E26" s="10" t="s">
        <v>173</v>
      </c>
      <c r="F26" s="10" t="s">
        <v>74</v>
      </c>
      <c r="G26" s="10" t="s">
        <v>174</v>
      </c>
      <c r="H26" s="10" t="s">
        <v>175</v>
      </c>
      <c r="I26" s="10" t="s">
        <v>176</v>
      </c>
      <c r="M26" s="18" t="s">
        <v>68</v>
      </c>
      <c r="N26" s="6" t="s">
        <v>69</v>
      </c>
      <c r="O26" s="10" t="s">
        <v>173</v>
      </c>
      <c r="P26" s="10" t="s">
        <v>74</v>
      </c>
      <c r="Q26" s="10" t="s">
        <v>174</v>
      </c>
      <c r="R26" s="10" t="s">
        <v>175</v>
      </c>
      <c r="S26" s="10" t="s">
        <v>176</v>
      </c>
      <c r="V26" s="18" t="s">
        <v>68</v>
      </c>
      <c r="W26" s="6" t="s">
        <v>69</v>
      </c>
      <c r="X26" s="10" t="s">
        <v>173</v>
      </c>
      <c r="Y26" s="10" t="s">
        <v>74</v>
      </c>
      <c r="Z26" s="10" t="s">
        <v>175</v>
      </c>
      <c r="AA26" s="10" t="s">
        <v>176</v>
      </c>
      <c r="AB26" s="10" t="s">
        <v>177</v>
      </c>
      <c r="AE26" s="18" t="s">
        <v>68</v>
      </c>
      <c r="AF26" s="6" t="s">
        <v>69</v>
      </c>
      <c r="AG26" s="10" t="s">
        <v>173</v>
      </c>
      <c r="AH26" s="10" t="s">
        <v>74</v>
      </c>
      <c r="AI26" s="10" t="s">
        <v>174</v>
      </c>
      <c r="AJ26" s="10" t="s">
        <v>175</v>
      </c>
      <c r="AK26" s="10" t="s">
        <v>176</v>
      </c>
      <c r="AN26" s="18" t="s">
        <v>68</v>
      </c>
      <c r="AO26" s="6" t="s">
        <v>69</v>
      </c>
      <c r="AP26" s="10" t="s">
        <v>173</v>
      </c>
      <c r="AQ26" s="10" t="s">
        <v>74</v>
      </c>
      <c r="AR26" s="10" t="s">
        <v>174</v>
      </c>
      <c r="AS26" s="10" t="s">
        <v>175</v>
      </c>
      <c r="AT26" s="10" t="s">
        <v>176</v>
      </c>
    </row>
    <row r="27" spans="1:46" s="1" customFormat="1" x14ac:dyDescent="0.3">
      <c r="B27" s="3">
        <v>1</v>
      </c>
      <c r="C27" s="35" t="s">
        <v>76</v>
      </c>
      <c r="D27" s="35" t="s">
        <v>178</v>
      </c>
      <c r="E27" s="7">
        <v>3800</v>
      </c>
      <c r="F27" s="9">
        <f t="shared" ref="F27:F36" si="1">1.338*E27</f>
        <v>5084.4000000000005</v>
      </c>
      <c r="G27" s="14">
        <v>1</v>
      </c>
      <c r="H27" s="14">
        <v>12</v>
      </c>
      <c r="I27" s="9">
        <f t="shared" ref="I27:I36" si="2">F27*G27*H27</f>
        <v>61012.800000000003</v>
      </c>
      <c r="L27" s="3">
        <v>1</v>
      </c>
      <c r="M27" s="35" t="s">
        <v>76</v>
      </c>
      <c r="N27" s="35" t="s">
        <v>178</v>
      </c>
      <c r="O27" s="7">
        <v>4000</v>
      </c>
      <c r="P27" s="9">
        <f>1.338*O27</f>
        <v>5352</v>
      </c>
      <c r="Q27" s="14">
        <v>1</v>
      </c>
      <c r="R27" s="14">
        <v>12</v>
      </c>
      <c r="S27" s="9">
        <f t="shared" ref="S27:S38" si="3">P27*Q27*R27</f>
        <v>64224</v>
      </c>
      <c r="U27" s="3">
        <v>1</v>
      </c>
      <c r="V27" s="35" t="s">
        <v>76</v>
      </c>
      <c r="W27" s="35" t="s">
        <v>178</v>
      </c>
      <c r="X27" s="7"/>
      <c r="Y27" s="9">
        <f>1.338*X27</f>
        <v>0</v>
      </c>
      <c r="Z27" s="14">
        <v>1</v>
      </c>
      <c r="AA27" s="14">
        <v>12</v>
      </c>
      <c r="AB27" s="9">
        <f t="shared" ref="AB27:AB38" si="4">Y27*Z27*AA27</f>
        <v>0</v>
      </c>
      <c r="AD27" s="3">
        <v>1</v>
      </c>
      <c r="AE27" s="35" t="s">
        <v>76</v>
      </c>
      <c r="AF27" s="35" t="s">
        <v>178</v>
      </c>
      <c r="AG27" s="7"/>
      <c r="AH27" s="9">
        <f>1.338*AG27</f>
        <v>0</v>
      </c>
      <c r="AI27" s="14">
        <v>1</v>
      </c>
      <c r="AJ27" s="14">
        <v>12</v>
      </c>
      <c r="AK27" s="9">
        <f t="shared" ref="AK27:AK38" si="5">AH27*AI27*AJ27</f>
        <v>0</v>
      </c>
      <c r="AM27" s="3">
        <v>1</v>
      </c>
      <c r="AN27" s="35" t="s">
        <v>76</v>
      </c>
      <c r="AO27" s="35" t="s">
        <v>178</v>
      </c>
      <c r="AP27" s="7"/>
      <c r="AQ27" s="9">
        <f>1.338*AP27</f>
        <v>0</v>
      </c>
      <c r="AR27" s="14">
        <v>1</v>
      </c>
      <c r="AS27" s="14">
        <v>12</v>
      </c>
      <c r="AT27" s="9">
        <f t="shared" ref="AT27:AT38" si="6">AQ27*AR27*AS27</f>
        <v>0</v>
      </c>
    </row>
    <row r="28" spans="1:46" s="1" customFormat="1" x14ac:dyDescent="0.3">
      <c r="B28" s="3">
        <v>2</v>
      </c>
      <c r="C28" s="35" t="s">
        <v>120</v>
      </c>
      <c r="D28" s="35" t="s">
        <v>125</v>
      </c>
      <c r="E28" s="7">
        <v>3050</v>
      </c>
      <c r="F28" s="9">
        <f t="shared" si="1"/>
        <v>4080.9</v>
      </c>
      <c r="G28" s="14">
        <v>1</v>
      </c>
      <c r="H28" s="14">
        <v>12</v>
      </c>
      <c r="I28" s="9">
        <f t="shared" si="2"/>
        <v>48970.8</v>
      </c>
      <c r="L28" s="3">
        <v>2</v>
      </c>
      <c r="M28" s="35" t="s">
        <v>120</v>
      </c>
      <c r="N28" s="35" t="s">
        <v>125</v>
      </c>
      <c r="O28" s="7">
        <v>3300</v>
      </c>
      <c r="P28" s="9">
        <f t="shared" ref="P28:P37" si="7">1.338*O28</f>
        <v>4415.4000000000005</v>
      </c>
      <c r="Q28" s="14">
        <v>1</v>
      </c>
      <c r="R28" s="14">
        <v>12</v>
      </c>
      <c r="S28" s="9">
        <f t="shared" si="3"/>
        <v>52984.800000000003</v>
      </c>
      <c r="U28" s="3">
        <v>2</v>
      </c>
      <c r="V28" s="35" t="s">
        <v>120</v>
      </c>
      <c r="W28" s="35" t="s">
        <v>125</v>
      </c>
      <c r="X28" s="7"/>
      <c r="Y28" s="9">
        <f t="shared" ref="Y28:Y38" si="8">1.338*X28</f>
        <v>0</v>
      </c>
      <c r="Z28" s="14">
        <v>1</v>
      </c>
      <c r="AA28" s="14">
        <v>12</v>
      </c>
      <c r="AB28" s="9">
        <f t="shared" si="4"/>
        <v>0</v>
      </c>
      <c r="AD28" s="3">
        <v>2</v>
      </c>
      <c r="AE28" s="35" t="s">
        <v>120</v>
      </c>
      <c r="AF28" s="35" t="s">
        <v>125</v>
      </c>
      <c r="AG28" s="7"/>
      <c r="AH28" s="9">
        <f t="shared" ref="AH28:AH38" si="9">1.338*AG28</f>
        <v>0</v>
      </c>
      <c r="AI28" s="14">
        <v>1</v>
      </c>
      <c r="AJ28" s="14">
        <v>12</v>
      </c>
      <c r="AK28" s="9">
        <f t="shared" si="5"/>
        <v>0</v>
      </c>
      <c r="AM28" s="3">
        <v>2</v>
      </c>
      <c r="AN28" s="35" t="s">
        <v>120</v>
      </c>
      <c r="AO28" s="35" t="s">
        <v>125</v>
      </c>
      <c r="AP28" s="7"/>
      <c r="AQ28" s="9">
        <f t="shared" ref="AQ28:AQ38" si="10">1.338*AP28</f>
        <v>0</v>
      </c>
      <c r="AR28" s="14">
        <v>1</v>
      </c>
      <c r="AS28" s="14">
        <v>12</v>
      </c>
      <c r="AT28" s="9">
        <f t="shared" si="6"/>
        <v>0</v>
      </c>
    </row>
    <row r="29" spans="1:46" x14ac:dyDescent="0.3">
      <c r="B29" s="6">
        <v>3</v>
      </c>
      <c r="C29" s="35" t="s">
        <v>120</v>
      </c>
      <c r="D29" s="35" t="s">
        <v>125</v>
      </c>
      <c r="E29" s="7">
        <v>3050</v>
      </c>
      <c r="F29" s="9">
        <f t="shared" si="1"/>
        <v>4080.9</v>
      </c>
      <c r="G29" s="14">
        <v>1</v>
      </c>
      <c r="H29" s="14">
        <v>12</v>
      </c>
      <c r="I29" s="9">
        <f t="shared" si="2"/>
        <v>48970.8</v>
      </c>
      <c r="J29" s="1"/>
      <c r="L29" s="6">
        <v>3</v>
      </c>
      <c r="M29" s="35" t="s">
        <v>120</v>
      </c>
      <c r="N29" s="35" t="s">
        <v>125</v>
      </c>
      <c r="O29" s="7">
        <v>3300</v>
      </c>
      <c r="P29" s="9">
        <f t="shared" si="7"/>
        <v>4415.4000000000005</v>
      </c>
      <c r="Q29" s="14">
        <v>1</v>
      </c>
      <c r="R29" s="14">
        <v>12</v>
      </c>
      <c r="S29" s="9">
        <f t="shared" si="3"/>
        <v>52984.800000000003</v>
      </c>
      <c r="U29" s="6">
        <v>3</v>
      </c>
      <c r="V29" s="35" t="s">
        <v>120</v>
      </c>
      <c r="W29" s="35" t="s">
        <v>125</v>
      </c>
      <c r="X29" s="7"/>
      <c r="Y29" s="9">
        <f t="shared" si="8"/>
        <v>0</v>
      </c>
      <c r="Z29" s="14">
        <v>1</v>
      </c>
      <c r="AA29" s="14">
        <v>12</v>
      </c>
      <c r="AB29" s="9">
        <f t="shared" si="4"/>
        <v>0</v>
      </c>
      <c r="AD29" s="6">
        <v>3</v>
      </c>
      <c r="AE29" s="35" t="s">
        <v>120</v>
      </c>
      <c r="AF29" s="35" t="s">
        <v>125</v>
      </c>
      <c r="AG29" s="7"/>
      <c r="AH29" s="9">
        <f t="shared" si="9"/>
        <v>0</v>
      </c>
      <c r="AI29" s="14">
        <v>1</v>
      </c>
      <c r="AJ29" s="14">
        <v>12</v>
      </c>
      <c r="AK29" s="9">
        <f t="shared" si="5"/>
        <v>0</v>
      </c>
      <c r="AM29" s="6">
        <v>3</v>
      </c>
      <c r="AN29" s="35" t="s">
        <v>120</v>
      </c>
      <c r="AO29" s="35" t="s">
        <v>125</v>
      </c>
      <c r="AP29" s="7"/>
      <c r="AQ29" s="9">
        <f t="shared" si="10"/>
        <v>0</v>
      </c>
      <c r="AR29" s="14">
        <v>1</v>
      </c>
      <c r="AS29" s="14">
        <v>12</v>
      </c>
      <c r="AT29" s="9">
        <f t="shared" si="6"/>
        <v>0</v>
      </c>
    </row>
    <row r="30" spans="1:46" x14ac:dyDescent="0.3">
      <c r="B30" s="6">
        <v>4</v>
      </c>
      <c r="C30" s="35" t="s">
        <v>120</v>
      </c>
      <c r="D30" s="35" t="s">
        <v>125</v>
      </c>
      <c r="E30" s="7">
        <v>3050</v>
      </c>
      <c r="F30" s="9">
        <f t="shared" si="1"/>
        <v>4080.9</v>
      </c>
      <c r="G30" s="14">
        <v>1</v>
      </c>
      <c r="H30" s="14">
        <v>12</v>
      </c>
      <c r="I30" s="9">
        <f t="shared" si="2"/>
        <v>48970.8</v>
      </c>
      <c r="J30" s="1"/>
      <c r="L30" s="6">
        <v>4</v>
      </c>
      <c r="M30" s="35" t="s">
        <v>120</v>
      </c>
      <c r="N30" s="35" t="s">
        <v>125</v>
      </c>
      <c r="O30" s="7">
        <v>3300</v>
      </c>
      <c r="P30" s="9">
        <f t="shared" si="7"/>
        <v>4415.4000000000005</v>
      </c>
      <c r="Q30" s="14">
        <v>1</v>
      </c>
      <c r="R30" s="14">
        <v>12</v>
      </c>
      <c r="S30" s="9">
        <f t="shared" si="3"/>
        <v>52984.800000000003</v>
      </c>
      <c r="U30" s="6">
        <v>4</v>
      </c>
      <c r="V30" s="35" t="s">
        <v>120</v>
      </c>
      <c r="W30" s="35" t="s">
        <v>125</v>
      </c>
      <c r="X30" s="7"/>
      <c r="Y30" s="9">
        <f t="shared" si="8"/>
        <v>0</v>
      </c>
      <c r="Z30" s="14">
        <v>1</v>
      </c>
      <c r="AA30" s="14">
        <v>12</v>
      </c>
      <c r="AB30" s="9">
        <f t="shared" si="4"/>
        <v>0</v>
      </c>
      <c r="AD30" s="6">
        <v>4</v>
      </c>
      <c r="AE30" s="35" t="s">
        <v>120</v>
      </c>
      <c r="AF30" s="35" t="s">
        <v>125</v>
      </c>
      <c r="AG30" s="7"/>
      <c r="AH30" s="9">
        <f t="shared" si="9"/>
        <v>0</v>
      </c>
      <c r="AI30" s="14">
        <v>1</v>
      </c>
      <c r="AJ30" s="14">
        <v>12</v>
      </c>
      <c r="AK30" s="9">
        <f t="shared" si="5"/>
        <v>0</v>
      </c>
      <c r="AM30" s="6">
        <v>4</v>
      </c>
      <c r="AN30" s="35" t="s">
        <v>120</v>
      </c>
      <c r="AO30" s="35" t="s">
        <v>125</v>
      </c>
      <c r="AP30" s="7"/>
      <c r="AQ30" s="9">
        <f t="shared" si="10"/>
        <v>0</v>
      </c>
      <c r="AR30" s="14">
        <v>1</v>
      </c>
      <c r="AS30" s="14">
        <v>12</v>
      </c>
      <c r="AT30" s="9">
        <f t="shared" si="6"/>
        <v>0</v>
      </c>
    </row>
    <row r="31" spans="1:46" x14ac:dyDescent="0.3">
      <c r="B31" s="6">
        <v>5</v>
      </c>
      <c r="C31" s="35" t="s">
        <v>120</v>
      </c>
      <c r="D31" s="35" t="s">
        <v>125</v>
      </c>
      <c r="E31" s="7">
        <v>3050</v>
      </c>
      <c r="F31" s="9">
        <f t="shared" si="1"/>
        <v>4080.9</v>
      </c>
      <c r="G31" s="14">
        <v>1</v>
      </c>
      <c r="H31" s="14">
        <v>12</v>
      </c>
      <c r="I31" s="9">
        <f t="shared" si="2"/>
        <v>48970.8</v>
      </c>
      <c r="J31" s="1"/>
      <c r="L31" s="6">
        <v>5</v>
      </c>
      <c r="M31" s="35" t="s">
        <v>120</v>
      </c>
      <c r="N31" s="35" t="s">
        <v>125</v>
      </c>
      <c r="O31" s="7">
        <v>3300</v>
      </c>
      <c r="P31" s="9">
        <f t="shared" si="7"/>
        <v>4415.4000000000005</v>
      </c>
      <c r="Q31" s="14">
        <v>1</v>
      </c>
      <c r="R31" s="14">
        <v>12</v>
      </c>
      <c r="S31" s="9">
        <f t="shared" si="3"/>
        <v>52984.800000000003</v>
      </c>
      <c r="U31" s="6">
        <v>5</v>
      </c>
      <c r="V31" s="35" t="s">
        <v>120</v>
      </c>
      <c r="W31" s="35" t="s">
        <v>125</v>
      </c>
      <c r="X31" s="7"/>
      <c r="Y31" s="9">
        <f t="shared" si="8"/>
        <v>0</v>
      </c>
      <c r="Z31" s="14">
        <v>1</v>
      </c>
      <c r="AA31" s="14">
        <v>12</v>
      </c>
      <c r="AB31" s="9">
        <f t="shared" si="4"/>
        <v>0</v>
      </c>
      <c r="AD31" s="6">
        <v>5</v>
      </c>
      <c r="AE31" s="35" t="s">
        <v>120</v>
      </c>
      <c r="AF31" s="35" t="s">
        <v>125</v>
      </c>
      <c r="AG31" s="7"/>
      <c r="AH31" s="9">
        <f t="shared" si="9"/>
        <v>0</v>
      </c>
      <c r="AI31" s="14">
        <v>1</v>
      </c>
      <c r="AJ31" s="14">
        <v>12</v>
      </c>
      <c r="AK31" s="9">
        <f t="shared" si="5"/>
        <v>0</v>
      </c>
      <c r="AM31" s="6">
        <v>5</v>
      </c>
      <c r="AN31" s="35" t="s">
        <v>120</v>
      </c>
      <c r="AO31" s="35" t="s">
        <v>125</v>
      </c>
      <c r="AP31" s="7"/>
      <c r="AQ31" s="9">
        <f t="shared" si="10"/>
        <v>0</v>
      </c>
      <c r="AR31" s="14">
        <v>1</v>
      </c>
      <c r="AS31" s="14">
        <v>12</v>
      </c>
      <c r="AT31" s="9">
        <f t="shared" si="6"/>
        <v>0</v>
      </c>
    </row>
    <row r="32" spans="1:46" x14ac:dyDescent="0.3">
      <c r="B32" s="6">
        <v>6</v>
      </c>
      <c r="C32" s="35" t="s">
        <v>120</v>
      </c>
      <c r="D32" s="35" t="s">
        <v>121</v>
      </c>
      <c r="E32" s="7">
        <v>3050</v>
      </c>
      <c r="F32" s="9">
        <f t="shared" si="1"/>
        <v>4080.9</v>
      </c>
      <c r="G32" s="14">
        <v>1</v>
      </c>
      <c r="H32" s="14">
        <v>12</v>
      </c>
      <c r="I32" s="9">
        <f t="shared" si="2"/>
        <v>48970.8</v>
      </c>
      <c r="J32" s="1"/>
      <c r="L32" s="6">
        <v>6</v>
      </c>
      <c r="M32" s="35" t="s">
        <v>120</v>
      </c>
      <c r="N32" s="35" t="s">
        <v>121</v>
      </c>
      <c r="O32" s="7">
        <v>3300</v>
      </c>
      <c r="P32" s="9">
        <f t="shared" si="7"/>
        <v>4415.4000000000005</v>
      </c>
      <c r="Q32" s="14">
        <v>1</v>
      </c>
      <c r="R32" s="14">
        <v>12</v>
      </c>
      <c r="S32" s="9">
        <f t="shared" si="3"/>
        <v>52984.800000000003</v>
      </c>
      <c r="U32" s="6">
        <v>6</v>
      </c>
      <c r="V32" s="35" t="s">
        <v>120</v>
      </c>
      <c r="W32" s="35" t="s">
        <v>121</v>
      </c>
      <c r="X32" s="7"/>
      <c r="Y32" s="9">
        <f t="shared" si="8"/>
        <v>0</v>
      </c>
      <c r="Z32" s="14">
        <v>1</v>
      </c>
      <c r="AA32" s="14">
        <v>12</v>
      </c>
      <c r="AB32" s="9">
        <f t="shared" si="4"/>
        <v>0</v>
      </c>
      <c r="AD32" s="6">
        <v>6</v>
      </c>
      <c r="AE32" s="35" t="s">
        <v>120</v>
      </c>
      <c r="AF32" s="35" t="s">
        <v>121</v>
      </c>
      <c r="AG32" s="7"/>
      <c r="AH32" s="9">
        <f t="shared" si="9"/>
        <v>0</v>
      </c>
      <c r="AI32" s="14">
        <v>1</v>
      </c>
      <c r="AJ32" s="14">
        <v>12</v>
      </c>
      <c r="AK32" s="9">
        <f t="shared" si="5"/>
        <v>0</v>
      </c>
      <c r="AM32" s="6">
        <v>6</v>
      </c>
      <c r="AN32" s="35" t="s">
        <v>120</v>
      </c>
      <c r="AO32" s="35" t="s">
        <v>121</v>
      </c>
      <c r="AP32" s="7"/>
      <c r="AQ32" s="9">
        <f t="shared" si="10"/>
        <v>0</v>
      </c>
      <c r="AR32" s="14">
        <v>1</v>
      </c>
      <c r="AS32" s="14">
        <v>12</v>
      </c>
      <c r="AT32" s="9">
        <f t="shared" si="6"/>
        <v>0</v>
      </c>
    </row>
    <row r="33" spans="2:46" x14ac:dyDescent="0.3">
      <c r="B33" s="6">
        <v>7</v>
      </c>
      <c r="C33" s="35" t="s">
        <v>120</v>
      </c>
      <c r="D33" s="35" t="s">
        <v>122</v>
      </c>
      <c r="E33" s="7">
        <v>3050</v>
      </c>
      <c r="F33" s="9">
        <f t="shared" si="1"/>
        <v>4080.9</v>
      </c>
      <c r="G33" s="14">
        <v>1</v>
      </c>
      <c r="H33" s="14">
        <v>12</v>
      </c>
      <c r="I33" s="9">
        <f t="shared" si="2"/>
        <v>48970.8</v>
      </c>
      <c r="J33" s="1"/>
      <c r="L33" s="6">
        <v>7</v>
      </c>
      <c r="M33" s="35" t="s">
        <v>120</v>
      </c>
      <c r="N33" s="35" t="s">
        <v>122</v>
      </c>
      <c r="O33" s="7">
        <v>3300</v>
      </c>
      <c r="P33" s="9">
        <f t="shared" si="7"/>
        <v>4415.4000000000005</v>
      </c>
      <c r="Q33" s="14">
        <v>1</v>
      </c>
      <c r="R33" s="14">
        <v>12</v>
      </c>
      <c r="S33" s="9">
        <f t="shared" si="3"/>
        <v>52984.800000000003</v>
      </c>
      <c r="U33" s="6">
        <v>7</v>
      </c>
      <c r="V33" s="35" t="s">
        <v>120</v>
      </c>
      <c r="W33" s="35" t="s">
        <v>122</v>
      </c>
      <c r="X33" s="7"/>
      <c r="Y33" s="9">
        <f t="shared" si="8"/>
        <v>0</v>
      </c>
      <c r="Z33" s="14">
        <v>1</v>
      </c>
      <c r="AA33" s="14">
        <v>12</v>
      </c>
      <c r="AB33" s="9">
        <f t="shared" si="4"/>
        <v>0</v>
      </c>
      <c r="AD33" s="6">
        <v>7</v>
      </c>
      <c r="AE33" s="35" t="s">
        <v>120</v>
      </c>
      <c r="AF33" s="35" t="s">
        <v>122</v>
      </c>
      <c r="AG33" s="7"/>
      <c r="AH33" s="9">
        <f t="shared" si="9"/>
        <v>0</v>
      </c>
      <c r="AI33" s="14">
        <v>1</v>
      </c>
      <c r="AJ33" s="14">
        <v>12</v>
      </c>
      <c r="AK33" s="9">
        <f t="shared" si="5"/>
        <v>0</v>
      </c>
      <c r="AM33" s="6">
        <v>7</v>
      </c>
      <c r="AN33" s="35" t="s">
        <v>120</v>
      </c>
      <c r="AO33" s="35" t="s">
        <v>122</v>
      </c>
      <c r="AP33" s="7"/>
      <c r="AQ33" s="9">
        <f t="shared" si="10"/>
        <v>0</v>
      </c>
      <c r="AR33" s="14">
        <v>1</v>
      </c>
      <c r="AS33" s="14">
        <v>12</v>
      </c>
      <c r="AT33" s="9">
        <f t="shared" si="6"/>
        <v>0</v>
      </c>
    </row>
    <row r="34" spans="2:46" x14ac:dyDescent="0.3">
      <c r="B34" s="6">
        <v>8</v>
      </c>
      <c r="C34" s="35" t="s">
        <v>120</v>
      </c>
      <c r="D34" s="35" t="s">
        <v>127</v>
      </c>
      <c r="E34" s="7">
        <v>3050</v>
      </c>
      <c r="F34" s="9">
        <f t="shared" si="1"/>
        <v>4080.9</v>
      </c>
      <c r="G34" s="14">
        <v>1</v>
      </c>
      <c r="H34" s="14">
        <v>12</v>
      </c>
      <c r="I34" s="9">
        <f t="shared" si="2"/>
        <v>48970.8</v>
      </c>
      <c r="J34" s="1"/>
      <c r="L34" s="6">
        <v>8</v>
      </c>
      <c r="M34" s="35" t="s">
        <v>120</v>
      </c>
      <c r="N34" s="35" t="s">
        <v>127</v>
      </c>
      <c r="O34" s="7">
        <v>3300</v>
      </c>
      <c r="P34" s="9">
        <f t="shared" si="7"/>
        <v>4415.4000000000005</v>
      </c>
      <c r="Q34" s="14">
        <v>1</v>
      </c>
      <c r="R34" s="14">
        <v>12</v>
      </c>
      <c r="S34" s="9">
        <f t="shared" si="3"/>
        <v>52984.800000000003</v>
      </c>
      <c r="U34" s="6">
        <v>8</v>
      </c>
      <c r="V34" s="35" t="s">
        <v>120</v>
      </c>
      <c r="W34" s="35" t="s">
        <v>127</v>
      </c>
      <c r="X34" s="7"/>
      <c r="Y34" s="9">
        <f t="shared" si="8"/>
        <v>0</v>
      </c>
      <c r="Z34" s="14">
        <v>1</v>
      </c>
      <c r="AA34" s="14">
        <v>12</v>
      </c>
      <c r="AB34" s="9">
        <f t="shared" si="4"/>
        <v>0</v>
      </c>
      <c r="AD34" s="6">
        <v>8</v>
      </c>
      <c r="AE34" s="35" t="s">
        <v>120</v>
      </c>
      <c r="AF34" s="35" t="s">
        <v>127</v>
      </c>
      <c r="AG34" s="7"/>
      <c r="AH34" s="9">
        <f t="shared" si="9"/>
        <v>0</v>
      </c>
      <c r="AI34" s="14">
        <v>1</v>
      </c>
      <c r="AJ34" s="14">
        <v>12</v>
      </c>
      <c r="AK34" s="9">
        <f t="shared" si="5"/>
        <v>0</v>
      </c>
      <c r="AM34" s="6">
        <v>8</v>
      </c>
      <c r="AN34" s="35" t="s">
        <v>120</v>
      </c>
      <c r="AO34" s="35" t="s">
        <v>127</v>
      </c>
      <c r="AP34" s="7"/>
      <c r="AQ34" s="9">
        <f t="shared" si="10"/>
        <v>0</v>
      </c>
      <c r="AR34" s="14">
        <v>1</v>
      </c>
      <c r="AS34" s="14">
        <v>12</v>
      </c>
      <c r="AT34" s="9">
        <f t="shared" si="6"/>
        <v>0</v>
      </c>
    </row>
    <row r="35" spans="2:46" x14ac:dyDescent="0.3">
      <c r="B35" s="6">
        <v>9</v>
      </c>
      <c r="C35" s="35" t="s">
        <v>115</v>
      </c>
      <c r="D35" s="35" t="s">
        <v>117</v>
      </c>
      <c r="E35" s="7">
        <v>3800</v>
      </c>
      <c r="F35" s="9">
        <f t="shared" si="1"/>
        <v>5084.4000000000005</v>
      </c>
      <c r="G35" s="14">
        <v>1</v>
      </c>
      <c r="H35" s="14">
        <v>12</v>
      </c>
      <c r="I35" s="9">
        <f t="shared" si="2"/>
        <v>61012.800000000003</v>
      </c>
      <c r="J35" s="1"/>
      <c r="L35" s="6">
        <v>9</v>
      </c>
      <c r="M35" s="35" t="s">
        <v>115</v>
      </c>
      <c r="N35" s="35" t="s">
        <v>117</v>
      </c>
      <c r="O35" s="7">
        <v>4100</v>
      </c>
      <c r="P35" s="9">
        <f t="shared" si="7"/>
        <v>5485.8</v>
      </c>
      <c r="Q35" s="14">
        <v>1</v>
      </c>
      <c r="R35" s="14">
        <v>12</v>
      </c>
      <c r="S35" s="9">
        <f t="shared" si="3"/>
        <v>65829.600000000006</v>
      </c>
      <c r="U35" s="6">
        <v>9</v>
      </c>
      <c r="V35" s="35" t="s">
        <v>115</v>
      </c>
      <c r="W35" s="35" t="s">
        <v>117</v>
      </c>
      <c r="X35" s="7"/>
      <c r="Y35" s="9">
        <f t="shared" si="8"/>
        <v>0</v>
      </c>
      <c r="Z35" s="14">
        <v>1</v>
      </c>
      <c r="AA35" s="14">
        <v>12</v>
      </c>
      <c r="AB35" s="9">
        <f t="shared" si="4"/>
        <v>0</v>
      </c>
      <c r="AD35" s="6">
        <v>9</v>
      </c>
      <c r="AE35" s="35" t="s">
        <v>115</v>
      </c>
      <c r="AF35" s="35" t="s">
        <v>117</v>
      </c>
      <c r="AG35" s="7"/>
      <c r="AH35" s="9">
        <f t="shared" si="9"/>
        <v>0</v>
      </c>
      <c r="AI35" s="14">
        <v>1</v>
      </c>
      <c r="AJ35" s="14">
        <v>12</v>
      </c>
      <c r="AK35" s="9">
        <f t="shared" si="5"/>
        <v>0</v>
      </c>
      <c r="AM35" s="6">
        <v>9</v>
      </c>
      <c r="AN35" s="35" t="s">
        <v>115</v>
      </c>
      <c r="AO35" s="35" t="s">
        <v>117</v>
      </c>
      <c r="AP35" s="7"/>
      <c r="AQ35" s="9">
        <f t="shared" si="10"/>
        <v>0</v>
      </c>
      <c r="AR35" s="14">
        <v>1</v>
      </c>
      <c r="AS35" s="14">
        <v>12</v>
      </c>
      <c r="AT35" s="9">
        <f t="shared" si="6"/>
        <v>0</v>
      </c>
    </row>
    <row r="36" spans="2:46" x14ac:dyDescent="0.3">
      <c r="B36" s="6">
        <v>10</v>
      </c>
      <c r="C36" s="151" t="s">
        <v>326</v>
      </c>
      <c r="D36" s="151" t="s">
        <v>325</v>
      </c>
      <c r="E36" s="7">
        <v>3050</v>
      </c>
      <c r="F36" s="9">
        <f t="shared" si="1"/>
        <v>4080.9</v>
      </c>
      <c r="G36" s="14">
        <v>1</v>
      </c>
      <c r="H36" s="152">
        <v>11</v>
      </c>
      <c r="I36" s="9">
        <f t="shared" si="2"/>
        <v>44889.9</v>
      </c>
      <c r="J36" s="1"/>
      <c r="L36" s="6">
        <v>10</v>
      </c>
      <c r="M36" s="175" t="s">
        <v>120</v>
      </c>
      <c r="N36" s="175" t="s">
        <v>325</v>
      </c>
      <c r="O36" s="7">
        <v>3300</v>
      </c>
      <c r="P36" s="9">
        <f t="shared" si="7"/>
        <v>4415.4000000000005</v>
      </c>
      <c r="Q36" s="14">
        <v>1</v>
      </c>
      <c r="R36" s="14">
        <v>12</v>
      </c>
      <c r="S36" s="9">
        <f t="shared" si="3"/>
        <v>52984.800000000003</v>
      </c>
      <c r="U36" s="6">
        <v>10</v>
      </c>
      <c r="V36" s="175" t="s">
        <v>120</v>
      </c>
      <c r="W36" s="175" t="s">
        <v>325</v>
      </c>
      <c r="X36" s="7"/>
      <c r="Y36" s="9">
        <f t="shared" si="8"/>
        <v>0</v>
      </c>
      <c r="Z36" s="14">
        <v>1</v>
      </c>
      <c r="AA36" s="14">
        <v>12</v>
      </c>
      <c r="AB36" s="9">
        <f t="shared" si="4"/>
        <v>0</v>
      </c>
      <c r="AD36" s="6">
        <v>10</v>
      </c>
      <c r="AE36" s="175" t="s">
        <v>120</v>
      </c>
      <c r="AF36" s="175" t="s">
        <v>325</v>
      </c>
      <c r="AG36" s="7"/>
      <c r="AH36" s="9">
        <f t="shared" si="9"/>
        <v>0</v>
      </c>
      <c r="AI36" s="14">
        <v>1</v>
      </c>
      <c r="AJ36" s="14">
        <v>12</v>
      </c>
      <c r="AK36" s="9">
        <f t="shared" si="5"/>
        <v>0</v>
      </c>
      <c r="AM36" s="6">
        <v>10</v>
      </c>
      <c r="AN36" s="175" t="s">
        <v>120</v>
      </c>
      <c r="AO36" s="175" t="s">
        <v>325</v>
      </c>
      <c r="AP36" s="7"/>
      <c r="AQ36" s="9">
        <f t="shared" si="10"/>
        <v>0</v>
      </c>
      <c r="AR36" s="14">
        <v>1</v>
      </c>
      <c r="AS36" s="14">
        <v>12</v>
      </c>
      <c r="AT36" s="9">
        <f t="shared" si="6"/>
        <v>0</v>
      </c>
    </row>
    <row r="37" spans="2:46" x14ac:dyDescent="0.3">
      <c r="B37" s="6">
        <v>11</v>
      </c>
      <c r="C37" s="35"/>
      <c r="D37" s="35"/>
      <c r="E37" s="7"/>
      <c r="F37" s="9"/>
      <c r="G37" s="14"/>
      <c r="H37" s="14"/>
      <c r="I37" s="9"/>
      <c r="L37" s="6">
        <v>11</v>
      </c>
      <c r="M37" s="35" t="s">
        <v>120</v>
      </c>
      <c r="N37" s="35" t="s">
        <v>179</v>
      </c>
      <c r="O37" s="7">
        <v>3300</v>
      </c>
      <c r="P37" s="9">
        <f t="shared" si="7"/>
        <v>4415.4000000000005</v>
      </c>
      <c r="Q37" s="14">
        <v>1</v>
      </c>
      <c r="R37" s="14">
        <v>12</v>
      </c>
      <c r="S37" s="9">
        <f t="shared" si="3"/>
        <v>52984.800000000003</v>
      </c>
      <c r="U37" s="6">
        <v>11</v>
      </c>
      <c r="V37" s="35" t="s">
        <v>120</v>
      </c>
      <c r="W37" s="35" t="s">
        <v>179</v>
      </c>
      <c r="X37" s="7"/>
      <c r="Y37" s="9">
        <f t="shared" ref="Y37" si="11">1.338*X37</f>
        <v>0</v>
      </c>
      <c r="Z37" s="14">
        <v>1</v>
      </c>
      <c r="AA37" s="14">
        <v>12</v>
      </c>
      <c r="AB37" s="9">
        <f t="shared" ref="AB37" si="12">Y37*Z37*AA37</f>
        <v>0</v>
      </c>
      <c r="AD37" s="6">
        <v>11</v>
      </c>
      <c r="AE37" s="35" t="s">
        <v>120</v>
      </c>
      <c r="AF37" s="35" t="s">
        <v>179</v>
      </c>
      <c r="AG37" s="7"/>
      <c r="AH37" s="9">
        <f t="shared" ref="AH37" si="13">1.338*AG37</f>
        <v>0</v>
      </c>
      <c r="AI37" s="14">
        <v>1</v>
      </c>
      <c r="AJ37" s="14">
        <v>12</v>
      </c>
      <c r="AK37" s="9">
        <f t="shared" ref="AK37" si="14">AH37*AI37*AJ37</f>
        <v>0</v>
      </c>
      <c r="AM37" s="6">
        <v>11</v>
      </c>
      <c r="AN37" s="35" t="s">
        <v>120</v>
      </c>
      <c r="AO37" s="35" t="s">
        <v>179</v>
      </c>
      <c r="AP37" s="7"/>
      <c r="AQ37" s="9">
        <f t="shared" ref="AQ37" si="15">1.338*AP37</f>
        <v>0</v>
      </c>
      <c r="AR37" s="14">
        <v>1</v>
      </c>
      <c r="AS37" s="14">
        <v>12</v>
      </c>
      <c r="AT37" s="9">
        <f t="shared" ref="AT37" si="16">AQ37*AR37*AS37</f>
        <v>0</v>
      </c>
    </row>
    <row r="38" spans="2:46" x14ac:dyDescent="0.3">
      <c r="B38" s="6">
        <v>12</v>
      </c>
      <c r="C38" s="35"/>
      <c r="D38" s="35"/>
      <c r="E38" s="7"/>
      <c r="F38" s="9"/>
      <c r="G38" s="14"/>
      <c r="H38" s="14"/>
      <c r="I38" s="9"/>
      <c r="L38" s="6">
        <v>12</v>
      </c>
      <c r="M38" s="35"/>
      <c r="N38" s="35"/>
      <c r="O38" s="7"/>
      <c r="P38" s="9"/>
      <c r="Q38" s="14"/>
      <c r="R38" s="14"/>
      <c r="S38" s="9">
        <f t="shared" si="3"/>
        <v>0</v>
      </c>
      <c r="U38" s="6">
        <v>12</v>
      </c>
      <c r="V38" s="35" t="s">
        <v>120</v>
      </c>
      <c r="W38" s="35" t="s">
        <v>180</v>
      </c>
      <c r="X38" s="7"/>
      <c r="Y38" s="9">
        <f t="shared" si="8"/>
        <v>0</v>
      </c>
      <c r="Z38" s="14">
        <v>1</v>
      </c>
      <c r="AA38" s="14">
        <v>12</v>
      </c>
      <c r="AB38" s="9">
        <f t="shared" si="4"/>
        <v>0</v>
      </c>
      <c r="AD38" s="6">
        <v>12</v>
      </c>
      <c r="AE38" s="35" t="s">
        <v>120</v>
      </c>
      <c r="AF38" s="35" t="s">
        <v>180</v>
      </c>
      <c r="AG38" s="7"/>
      <c r="AH38" s="9">
        <f t="shared" si="9"/>
        <v>0</v>
      </c>
      <c r="AI38" s="14">
        <v>1</v>
      </c>
      <c r="AJ38" s="14">
        <v>12</v>
      </c>
      <c r="AK38" s="9">
        <f t="shared" si="5"/>
        <v>0</v>
      </c>
      <c r="AM38" s="6">
        <v>12</v>
      </c>
      <c r="AN38" s="35" t="s">
        <v>120</v>
      </c>
      <c r="AO38" s="35" t="s">
        <v>180</v>
      </c>
      <c r="AP38" s="7"/>
      <c r="AQ38" s="9">
        <f t="shared" si="10"/>
        <v>0</v>
      </c>
      <c r="AR38" s="14">
        <v>1</v>
      </c>
      <c r="AS38" s="14">
        <v>12</v>
      </c>
      <c r="AT38" s="9">
        <f t="shared" si="6"/>
        <v>0</v>
      </c>
    </row>
    <row r="39" spans="2:46" x14ac:dyDescent="0.3">
      <c r="E39" s="8"/>
      <c r="F39" s="8"/>
      <c r="G39" s="8"/>
      <c r="H39" s="8"/>
      <c r="I39" s="9">
        <f>SUM(I27:I38)</f>
        <v>509711.1</v>
      </c>
      <c r="L39" s="8"/>
      <c r="O39" s="8"/>
      <c r="P39" s="8"/>
      <c r="Q39" s="8"/>
      <c r="R39" s="8"/>
      <c r="S39" s="9">
        <f>SUM(S27:S38)</f>
        <v>606916.80000000005</v>
      </c>
      <c r="U39" s="8"/>
      <c r="X39" s="8"/>
      <c r="Y39" s="8"/>
      <c r="Z39" s="8"/>
      <c r="AA39" s="8"/>
      <c r="AB39" s="9">
        <f>SUM(AB27:AB38)</f>
        <v>0</v>
      </c>
      <c r="AG39" s="8"/>
      <c r="AH39" s="8"/>
      <c r="AI39" s="8"/>
      <c r="AJ39" s="8"/>
      <c r="AK39" s="9">
        <f>SUM(AK27:AK38)</f>
        <v>0</v>
      </c>
      <c r="AM39" s="8"/>
      <c r="AP39" s="8"/>
      <c r="AQ39" s="8"/>
      <c r="AR39" s="8"/>
      <c r="AS39" s="8"/>
      <c r="AT39" s="9">
        <f>SUM(AT27:AT38)</f>
        <v>0</v>
      </c>
    </row>
    <row r="40" spans="2:46" x14ac:dyDescent="0.3">
      <c r="B40" s="4">
        <v>2</v>
      </c>
      <c r="C40" s="5" t="s">
        <v>53</v>
      </c>
      <c r="F40" s="8"/>
      <c r="G40" s="8"/>
      <c r="H40" s="8"/>
      <c r="I40" s="8"/>
      <c r="J40" s="8"/>
      <c r="K40" s="8"/>
      <c r="L40" s="8"/>
    </row>
    <row r="41" spans="2:46" x14ac:dyDescent="0.3">
      <c r="B41" s="11"/>
      <c r="C41" s="13" t="s">
        <v>181</v>
      </c>
      <c r="F41" s="8"/>
      <c r="G41" s="8"/>
      <c r="H41" s="8"/>
      <c r="I41" s="8"/>
      <c r="J41" s="8"/>
      <c r="K41" s="8"/>
      <c r="L41" s="8"/>
    </row>
    <row r="42" spans="2:46" x14ac:dyDescent="0.3">
      <c r="C42" s="13" t="s">
        <v>182</v>
      </c>
    </row>
    <row r="43" spans="2:46" x14ac:dyDescent="0.3">
      <c r="C43" s="13" t="s">
        <v>183</v>
      </c>
    </row>
    <row r="44" spans="2:46" x14ac:dyDescent="0.3">
      <c r="C44" s="13" t="s">
        <v>184</v>
      </c>
    </row>
    <row r="45" spans="2:46" x14ac:dyDescent="0.3">
      <c r="C45" s="13" t="s">
        <v>185</v>
      </c>
    </row>
    <row r="46" spans="2:46" x14ac:dyDescent="0.3">
      <c r="C46" s="6" t="s">
        <v>186</v>
      </c>
      <c r="D46" s="6" t="s">
        <v>69</v>
      </c>
      <c r="E46" s="10" t="s">
        <v>70</v>
      </c>
      <c r="F46" s="10" t="s">
        <v>71</v>
      </c>
      <c r="G46" s="10" t="s">
        <v>72</v>
      </c>
      <c r="H46" s="10" t="s">
        <v>187</v>
      </c>
      <c r="I46" s="10" t="s">
        <v>73</v>
      </c>
      <c r="J46" s="10" t="s">
        <v>74</v>
      </c>
      <c r="K46" s="10" t="s">
        <v>188</v>
      </c>
      <c r="L46" s="10" t="s">
        <v>46</v>
      </c>
    </row>
    <row r="47" spans="2:46" x14ac:dyDescent="0.3">
      <c r="C47" s="6" t="s">
        <v>190</v>
      </c>
      <c r="D47" s="35" t="s">
        <v>189</v>
      </c>
      <c r="E47" s="16">
        <v>17</v>
      </c>
      <c r="F47" s="17">
        <v>50</v>
      </c>
      <c r="G47" s="17">
        <v>300</v>
      </c>
      <c r="H47" s="16">
        <v>10</v>
      </c>
      <c r="I47" s="17">
        <v>700</v>
      </c>
      <c r="J47" s="9">
        <f>E47*F47+G47+H47*I47</f>
        <v>8150</v>
      </c>
      <c r="K47" s="9">
        <f>E47*F47+G47+(H47*I47)/1.23</f>
        <v>6841.0569105691056</v>
      </c>
      <c r="L47" s="9">
        <f>J47-K47</f>
        <v>1308.9430894308944</v>
      </c>
    </row>
    <row r="48" spans="2:46" x14ac:dyDescent="0.3">
      <c r="C48" s="6" t="s">
        <v>191</v>
      </c>
      <c r="D48" s="35" t="s">
        <v>189</v>
      </c>
      <c r="E48" s="16">
        <v>17</v>
      </c>
      <c r="F48" s="17">
        <v>50</v>
      </c>
      <c r="G48" s="17">
        <v>300</v>
      </c>
      <c r="H48" s="16">
        <v>10</v>
      </c>
      <c r="I48" s="17">
        <v>700</v>
      </c>
      <c r="J48" s="9">
        <f t="shared" ref="J48:J52" si="17">E48*F48+G48+H48*I48</f>
        <v>8150</v>
      </c>
    </row>
    <row r="49" spans="2:10" x14ac:dyDescent="0.3">
      <c r="C49" s="6" t="s">
        <v>192</v>
      </c>
      <c r="D49" s="35"/>
      <c r="E49" s="16"/>
      <c r="F49" s="17"/>
      <c r="G49" s="17"/>
      <c r="H49" s="16"/>
      <c r="I49" s="17"/>
      <c r="J49" s="9">
        <f t="shared" si="17"/>
        <v>0</v>
      </c>
    </row>
    <row r="50" spans="2:10" x14ac:dyDescent="0.3">
      <c r="C50" s="6" t="s">
        <v>193</v>
      </c>
      <c r="D50" s="35"/>
      <c r="E50" s="16"/>
      <c r="F50" s="17"/>
      <c r="G50" s="17"/>
      <c r="H50" s="16"/>
      <c r="I50" s="17"/>
      <c r="J50" s="9">
        <f t="shared" si="17"/>
        <v>0</v>
      </c>
    </row>
    <row r="51" spans="2:10" x14ac:dyDescent="0.3">
      <c r="C51" s="6" t="s">
        <v>194</v>
      </c>
      <c r="D51" s="35"/>
      <c r="E51" s="16"/>
      <c r="F51" s="17"/>
      <c r="G51" s="17"/>
      <c r="H51" s="16"/>
      <c r="I51" s="17"/>
      <c r="J51" s="9">
        <f t="shared" si="17"/>
        <v>0</v>
      </c>
    </row>
    <row r="52" spans="2:10" x14ac:dyDescent="0.3">
      <c r="C52" s="6"/>
      <c r="D52" s="35"/>
      <c r="E52" s="16"/>
      <c r="F52" s="17"/>
      <c r="G52" s="17"/>
      <c r="H52" s="16"/>
      <c r="I52" s="17"/>
      <c r="J52" s="9">
        <f t="shared" si="17"/>
        <v>0</v>
      </c>
    </row>
    <row r="53" spans="2:10" x14ac:dyDescent="0.3">
      <c r="J53" s="9">
        <f>SUM(J47:J52)</f>
        <v>16300</v>
      </c>
    </row>
    <row r="54" spans="2:10" x14ac:dyDescent="0.3">
      <c r="B54" s="4">
        <v>3</v>
      </c>
      <c r="C54" s="5" t="s">
        <v>55</v>
      </c>
    </row>
    <row r="55" spans="2:10" x14ac:dyDescent="0.3">
      <c r="C55" s="13" t="s">
        <v>78</v>
      </c>
    </row>
    <row r="56" spans="2:10" x14ac:dyDescent="0.3">
      <c r="C56" s="13" t="s">
        <v>79</v>
      </c>
    </row>
    <row r="57" spans="2:10" x14ac:dyDescent="0.3">
      <c r="C57" s="6" t="s">
        <v>186</v>
      </c>
      <c r="D57" s="6" t="s">
        <v>69</v>
      </c>
      <c r="E57" s="10" t="s">
        <v>141</v>
      </c>
      <c r="F57" s="10" t="s">
        <v>195</v>
      </c>
      <c r="G57" s="10" t="s">
        <v>86</v>
      </c>
      <c r="H57" s="10" t="s">
        <v>74</v>
      </c>
      <c r="I57" s="10" t="s">
        <v>188</v>
      </c>
      <c r="J57" s="10" t="s">
        <v>46</v>
      </c>
    </row>
    <row r="58" spans="2:10" ht="28" x14ac:dyDescent="0.3">
      <c r="C58" s="6" t="s">
        <v>190</v>
      </c>
      <c r="D58" s="41" t="s">
        <v>196</v>
      </c>
      <c r="E58" s="35"/>
      <c r="F58" s="16">
        <v>8</v>
      </c>
      <c r="G58" s="17">
        <v>1000</v>
      </c>
      <c r="H58" s="9">
        <f>F58*G58</f>
        <v>8000</v>
      </c>
      <c r="I58" s="9">
        <f>H58/1.23</f>
        <v>6504.0650406504064</v>
      </c>
      <c r="J58" s="9">
        <f>H58-I58</f>
        <v>1495.9349593495936</v>
      </c>
    </row>
    <row r="59" spans="2:10" ht="28" x14ac:dyDescent="0.3">
      <c r="C59" s="6" t="s">
        <v>191</v>
      </c>
      <c r="D59" s="41" t="s">
        <v>196</v>
      </c>
      <c r="E59" s="35"/>
      <c r="F59" s="16">
        <v>9</v>
      </c>
      <c r="G59" s="17">
        <v>1000</v>
      </c>
      <c r="H59" s="9">
        <f t="shared" ref="H59:H63" si="18">F59*G59</f>
        <v>9000</v>
      </c>
    </row>
    <row r="60" spans="2:10" x14ac:dyDescent="0.3">
      <c r="C60" s="6" t="s">
        <v>192</v>
      </c>
      <c r="D60" s="35"/>
      <c r="E60" s="35"/>
      <c r="F60" s="16"/>
      <c r="G60" s="17"/>
      <c r="H60" s="9">
        <f t="shared" si="18"/>
        <v>0</v>
      </c>
    </row>
    <row r="61" spans="2:10" x14ac:dyDescent="0.3">
      <c r="C61" s="6" t="s">
        <v>193</v>
      </c>
      <c r="D61" s="35"/>
      <c r="E61" s="35"/>
      <c r="F61" s="16"/>
      <c r="G61" s="17"/>
      <c r="H61" s="9">
        <f t="shared" si="18"/>
        <v>0</v>
      </c>
    </row>
    <row r="62" spans="2:10" x14ac:dyDescent="0.3">
      <c r="C62" s="6" t="s">
        <v>194</v>
      </c>
      <c r="D62" s="35"/>
      <c r="E62" s="35"/>
      <c r="F62" s="16"/>
      <c r="G62" s="17"/>
      <c r="H62" s="9">
        <f t="shared" si="18"/>
        <v>0</v>
      </c>
    </row>
    <row r="63" spans="2:10" x14ac:dyDescent="0.3">
      <c r="C63" s="6"/>
      <c r="D63" s="35"/>
      <c r="E63" s="35"/>
      <c r="F63" s="16"/>
      <c r="G63" s="17"/>
      <c r="H63" s="9">
        <f t="shared" si="18"/>
        <v>0</v>
      </c>
    </row>
    <row r="64" spans="2:10" x14ac:dyDescent="0.3">
      <c r="H64" s="9">
        <f>SUM(H58:H63)</f>
        <v>17000</v>
      </c>
    </row>
    <row r="65" spans="2:10" x14ac:dyDescent="0.3">
      <c r="B65" s="29">
        <v>4</v>
      </c>
      <c r="C65" s="30" t="s">
        <v>197</v>
      </c>
      <c r="D65" s="19"/>
    </row>
    <row r="66" spans="2:10" x14ac:dyDescent="0.3">
      <c r="C66" s="6" t="s">
        <v>186</v>
      </c>
      <c r="D66" s="6" t="s">
        <v>69</v>
      </c>
      <c r="E66" s="10"/>
      <c r="F66" s="10" t="s">
        <v>95</v>
      </c>
      <c r="G66" s="10" t="s">
        <v>86</v>
      </c>
      <c r="H66" s="10" t="s">
        <v>74</v>
      </c>
      <c r="I66" s="10" t="s">
        <v>188</v>
      </c>
      <c r="J66" s="10" t="s">
        <v>46</v>
      </c>
    </row>
    <row r="67" spans="2:10" ht="42" x14ac:dyDescent="0.3">
      <c r="C67" s="6" t="s">
        <v>190</v>
      </c>
      <c r="D67" s="41" t="s">
        <v>198</v>
      </c>
      <c r="E67" s="35"/>
      <c r="F67" s="16">
        <v>4</v>
      </c>
      <c r="G67" s="17">
        <v>1500</v>
      </c>
      <c r="H67" s="9">
        <f>F67*G67</f>
        <v>6000</v>
      </c>
      <c r="I67" s="9">
        <f>H67/1.23</f>
        <v>4878.0487804878048</v>
      </c>
      <c r="J67" s="9">
        <f>H67-I67</f>
        <v>1121.9512195121952</v>
      </c>
    </row>
    <row r="68" spans="2:10" ht="42" x14ac:dyDescent="0.3">
      <c r="C68" s="6" t="s">
        <v>191</v>
      </c>
      <c r="D68" s="41" t="s">
        <v>198</v>
      </c>
      <c r="E68" s="35"/>
      <c r="F68" s="16">
        <v>4</v>
      </c>
      <c r="G68" s="17">
        <v>1500</v>
      </c>
      <c r="H68" s="9">
        <f t="shared" ref="H68:H72" si="19">F68*G68</f>
        <v>6000</v>
      </c>
    </row>
    <row r="69" spans="2:10" x14ac:dyDescent="0.3">
      <c r="C69" s="6" t="s">
        <v>192</v>
      </c>
      <c r="D69" s="35"/>
      <c r="E69" s="35"/>
      <c r="F69" s="16"/>
      <c r="G69" s="17"/>
      <c r="H69" s="9">
        <f t="shared" si="19"/>
        <v>0</v>
      </c>
    </row>
    <row r="70" spans="2:10" x14ac:dyDescent="0.3">
      <c r="C70" s="6" t="s">
        <v>193</v>
      </c>
      <c r="D70" s="35"/>
      <c r="E70" s="35"/>
      <c r="F70" s="16"/>
      <c r="G70" s="17"/>
      <c r="H70" s="9">
        <f t="shared" si="19"/>
        <v>0</v>
      </c>
    </row>
    <row r="71" spans="2:10" x14ac:dyDescent="0.3">
      <c r="C71" s="6" t="s">
        <v>194</v>
      </c>
      <c r="D71" s="35"/>
      <c r="E71" s="35"/>
      <c r="F71" s="16"/>
      <c r="G71" s="17"/>
      <c r="H71" s="9">
        <f t="shared" si="19"/>
        <v>0</v>
      </c>
    </row>
    <row r="72" spans="2:10" x14ac:dyDescent="0.3">
      <c r="C72" s="6"/>
      <c r="D72" s="35"/>
      <c r="E72" s="35"/>
      <c r="F72" s="16"/>
      <c r="G72" s="17"/>
      <c r="H72" s="9">
        <f t="shared" si="19"/>
        <v>0</v>
      </c>
    </row>
    <row r="73" spans="2:10" x14ac:dyDescent="0.3">
      <c r="G73" s="9">
        <f>SUM(G67:G72)</f>
        <v>3000</v>
      </c>
      <c r="H73" s="9">
        <f>SUM(H67:H72)</f>
        <v>12000</v>
      </c>
    </row>
    <row r="74" spans="2:10" x14ac:dyDescent="0.3">
      <c r="C74" s="2" t="s">
        <v>30</v>
      </c>
    </row>
    <row r="75" spans="2:10" x14ac:dyDescent="0.3">
      <c r="C75" s="2" t="s">
        <v>31</v>
      </c>
    </row>
    <row r="76" spans="2:10" x14ac:dyDescent="0.3">
      <c r="C76" s="2" t="s">
        <v>32</v>
      </c>
    </row>
  </sheetData>
  <mergeCells count="3">
    <mergeCell ref="X25:Z25"/>
    <mergeCell ref="J9:K9"/>
    <mergeCell ref="I4:K4"/>
  </mergeCells>
  <phoneticPr fontId="4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r l g 2 X B 6 z d J S k A A A A 9 g A A A B I A H A B D b 2 5 m a W c v U G F j a 2 F n Z S 5 4 b W w g o h g A K K A U A A A A A A A A A A A A A A A A A A A A A A A A A A A A h Y 8 x D o I w G I W v Q r r T l u p A y E 8 Z D J s k J i b G t S k V G q A Y W i x 3 c / B I X k G M o m 6 O 7 3 v f 8 N 7 9 e o N s 6 t r g o g a r e 5 O i C F M U K C P 7 U p s q R a M 7 h T H K O O y E b E S l g l k 2 N p l s m a L a u X N C i P c e + x X u h 4 o w S i N y L L Z 7 W a t O o I + s / 8 u h N t Y J I x X i c H i N 4 Q x H 6 x g z O m 8 C s k A o t P k K b O 6 e 7 Q + E z d i 6 c V B c u T D P g S w R y P s D f w B Q S w M E F A A C A A g A r l g 2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5 Y N l w o i k e 4 D g A A A B E A A A A T A B w A R m 9 y b X V s Y X M v U 2 V j d G l v b j E u b S C i G A A o o B Q A A A A A A A A A A A A A A A A A A A A A A A A A A A A r T k 0 u y c z P U w i G 0 I b W A F B L A Q I t A B Q A A g A I A K 5 Y N l w e s 3 S U p A A A A P Y A A A A S A A A A A A A A A A A A A A A A A A A A A A B D b 2 5 m a W c v U G F j a 2 F n Z S 5 4 b W x Q S w E C L Q A U A A I A C A C u W D Z c D 8 r p q 6 Q A A A D p A A A A E w A A A A A A A A A A A A A A A A D w A A A A W 0 N v b n R l b n R f V H l w Z X N d L n h t b F B L A Q I t A B Q A A g A I A K 5 Y N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t N l J A I g c 1 R 5 G F a G a P e 1 S G A A A A A A I A A A A A A B B m A A A A A Q A A I A A A A E w 4 K k 1 y w v Q X n m I f O X 4 X Z 3 P m 6 T Y 8 8 n t S A 4 S l X I u q 4 H m y A A A A A A 6 A A A A A A g A A I A A A A G w 1 a P A p g V i o X / S s p 6 0 E c L V w w w E e Q U k k T I l S M Z q 6 9 H Y C U A A A A O g 2 z q C O O C s e m P B H 2 r M J G z m w C a x M C P h I N 4 i w e i j s T v m H g 8 0 3 W 1 b 7 Z g D 2 z i c z L t 9 m J 1 n b j j 8 i d M f + j P Q L d m c o 8 e Q U 4 W x c 5 J X U c x n g w K I f o F c M Q A A A A B 4 A M E K Q M d m l y W U s Z z B L x V R 9 u x o K b h F + R H V O R N x 7 3 f V m n F 0 n d R h T T 9 g Y x 5 5 y 9 1 v w f s J x a Z T c 6 I 2 l P S a d N 8 c c Q H E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d55fbd-b78c-4ee0-89fc-aa526e05a17e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AB6A6AB90DBC4DBE144FFC5699B412" ma:contentTypeVersion="11" ma:contentTypeDescription="Loo uus dokument" ma:contentTypeScope="" ma:versionID="014c606993d6fe35c00d582a2d931b2a">
  <xsd:schema xmlns:xsd="http://www.w3.org/2001/XMLSchema" xmlns:xs="http://www.w3.org/2001/XMLSchema" xmlns:p="http://schemas.microsoft.com/office/2006/metadata/properties" xmlns:ns2="2ad55fbd-b78c-4ee0-89fc-aa526e05a17e" xmlns:ns3="26d9ca15-77fd-46e5-aa4b-743781a3442a" targetNamespace="http://schemas.microsoft.com/office/2006/metadata/properties" ma:root="true" ma:fieldsID="f68e6c3f14e0c42436414d5fa1a40b2c" ns2:_="" ns3:_="">
    <xsd:import namespace="2ad55fbd-b78c-4ee0-89fc-aa526e05a17e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55fbd-b78c-4ee0-89fc-aa526e05a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8b999de-ce04-446a-a970-ea4f3f1947f4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371B21-4D33-4613-8BCD-7BCBF1CB8C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2AD60-3A69-4C61-B7DB-DC27DAD2CAF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0FF5A51-9112-4372-BF36-50F79DBE5015}">
  <ds:schemaRefs>
    <ds:schemaRef ds:uri="http://schemas.microsoft.com/office/2006/metadata/properties"/>
    <ds:schemaRef ds:uri="http://schemas.microsoft.com/office/infopath/2007/PartnerControls"/>
    <ds:schemaRef ds:uri="2ad55fbd-b78c-4ee0-89fc-aa526e05a17e"/>
    <ds:schemaRef ds:uri="26d9ca15-77fd-46e5-aa4b-743781a3442a"/>
  </ds:schemaRefs>
</ds:datastoreItem>
</file>

<file path=customXml/itemProps4.xml><?xml version="1.0" encoding="utf-8"?>
<ds:datastoreItem xmlns:ds="http://schemas.openxmlformats.org/officeDocument/2006/customXml" ds:itemID="{51185304-4070-439F-BAD9-202DFAEEC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55fbd-b78c-4ee0-89fc-aa526e05a17e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1.Tegevusaruanne</vt:lpstr>
      <vt:lpstr>2.Kuluaruanne</vt:lpstr>
      <vt:lpstr>2B.Maj-kulu</vt:lpstr>
      <vt:lpstr>2A.Tööjõukulu</vt:lpstr>
      <vt:lpstr>3.Tööplaan</vt:lpstr>
      <vt:lpstr>5.Maksetaotlus</vt:lpstr>
      <vt:lpstr>4. 2025-2030 kuluprognoos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Jaak Simon</dc:creator>
  <cp:keywords/>
  <dc:description/>
  <cp:lastModifiedBy>Ene-Liis Bachmann-Bonfanti - TTJA</cp:lastModifiedBy>
  <cp:revision/>
  <dcterms:created xsi:type="dcterms:W3CDTF">2019-12-06T04:53:52Z</dcterms:created>
  <dcterms:modified xsi:type="dcterms:W3CDTF">2026-01-30T11:58:18Z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0x0101002BAB6A6AB90DBC4DBE144FFC5699B412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2026-01-20T14:41:56Z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94fbfc2e-e494-45a1-81ca-3ab11cddadc4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10, 3, 0, 2</vt:lpwstr>
  </property>
</Properties>
</file>